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</sheets>
  <definedNames>
    <definedName name="_xlnm.Print_Area" localSheetId="0">'Sheet1'!$A$1:$L$133</definedName>
  </definedNames>
  <calcPr fullCalcOnLoad="1"/>
</workbook>
</file>

<file path=xl/sharedStrings.xml><?xml version="1.0" encoding="utf-8"?>
<sst xmlns="http://schemas.openxmlformats.org/spreadsheetml/2006/main" count="105" uniqueCount="90">
  <si>
    <t>Name:</t>
  </si>
  <si>
    <t>Score Revision Questions</t>
  </si>
  <si>
    <t>Instructions</t>
  </si>
  <si>
    <r>
      <t xml:space="preserve">Complete the questions in the boxed space provided and alongside will appear a </t>
    </r>
    <r>
      <rPr>
        <b/>
        <sz val="12"/>
        <color indexed="10"/>
        <rFont val="Times New Roman"/>
        <family val="1"/>
      </rPr>
      <t>Y</t>
    </r>
    <r>
      <rPr>
        <sz val="12"/>
        <rFont val="Times New Roman"/>
        <family val="1"/>
      </rPr>
      <t xml:space="preserve"> (correct) or </t>
    </r>
    <r>
      <rPr>
        <b/>
        <sz val="12"/>
        <color indexed="10"/>
        <rFont val="Times New Roman"/>
        <family val="1"/>
      </rPr>
      <t>N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(incorrect)</t>
    </r>
  </si>
  <si>
    <r>
      <t>Your score depends upon having a "</t>
    </r>
    <r>
      <rPr>
        <b/>
        <sz val="12"/>
        <color indexed="10"/>
        <rFont val="Times New Roman"/>
        <family val="1"/>
      </rPr>
      <t>Y</t>
    </r>
    <r>
      <rPr>
        <sz val="12"/>
        <rFont val="Times New Roman"/>
        <family val="1"/>
      </rPr>
      <t>" against each answer box, including the different stages of working for the question.</t>
    </r>
  </si>
  <si>
    <t>a)</t>
  </si>
  <si>
    <t>b)</t>
  </si>
  <si>
    <t>c)</t>
  </si>
  <si>
    <t>d)</t>
  </si>
  <si>
    <t>Key Words</t>
  </si>
  <si>
    <t>Increase</t>
  </si>
  <si>
    <t>Decrease</t>
  </si>
  <si>
    <t>devalue</t>
  </si>
  <si>
    <t>depreciate / depreciation</t>
  </si>
  <si>
    <t>appreciate</t>
  </si>
  <si>
    <t>gain</t>
  </si>
  <si>
    <t>growth</t>
  </si>
  <si>
    <t>Calculate the amount in each account if:</t>
  </si>
  <si>
    <t>a)   £200 is invested for 10 years at 9% compound interest per annum</t>
  </si>
  <si>
    <t>b)   £500 is invested for 3 years at 7% compound interest per annum</t>
  </si>
  <si>
    <t>Remember currency is written to 2 d.p.</t>
  </si>
  <si>
    <t>c)   £750 is invested for 30 months at 8% compound interest per annum</t>
  </si>
  <si>
    <t>d)   £1000 is invested for 15 months at 6.5% compound interest per annum</t>
  </si>
  <si>
    <t>A colony of bacteria grows at the compound rate of 12% per hour. Initially there are 200 bacteria.</t>
  </si>
  <si>
    <t>a)   How many will there be after 3 hours?</t>
  </si>
  <si>
    <t>b)   How many will there be after 1 day?</t>
  </si>
  <si>
    <t>c)   After how many hours will there be at least 4000 bacteria?</t>
  </si>
  <si>
    <t>Solve this using trial and error.</t>
  </si>
  <si>
    <t xml:space="preserve">Remember you can only have a whole number of bacteria. </t>
  </si>
  <si>
    <t>A radioactive element was observed every day and the mass remaining was measured.</t>
  </si>
  <si>
    <t>Initially there was 9Kg, but this decreased at the compound rate of 3% per day.</t>
  </si>
  <si>
    <t>How much radioactive element will be left after:</t>
  </si>
  <si>
    <t>1 day</t>
  </si>
  <si>
    <t>6 days</t>
  </si>
  <si>
    <t>1 week</t>
  </si>
  <si>
    <t>4 weeks</t>
  </si>
  <si>
    <t>Give your answer to 3 d.p.</t>
  </si>
  <si>
    <t>kg</t>
  </si>
  <si>
    <t>Money is invested on the stock market. During a recession the value of the shares fall by 2% per week</t>
  </si>
  <si>
    <t>Find the value of the stock if:</t>
  </si>
  <si>
    <t>a)   £2000 was invested for a fortnight.</t>
  </si>
  <si>
    <t>b)   £30,000 was invested for 4 weeks</t>
  </si>
  <si>
    <t>c)   £500 was invested for 7 weeks</t>
  </si>
  <si>
    <t>d)   £100,000 was invested for a year</t>
  </si>
  <si>
    <t>Mrs Smith decides to invest £7,000 in a savings account. She has the choice of putting all her money into</t>
  </si>
  <si>
    <t>an account paying 5% compound interest per annum, or she can put half of her investment into an account</t>
  </si>
  <si>
    <t>paying 6% copmound interest per annum and the remaining half into an account paying 4% per annum.</t>
  </si>
  <si>
    <t>If she left the investement alone for 3 years, which is her best option and by how much?</t>
  </si>
  <si>
    <t>Investment value after 3 years - half at 6% and half at 4% option (2)</t>
  </si>
  <si>
    <t>Investment value after 3 years - 5% option (1)</t>
  </si>
  <si>
    <r>
      <t xml:space="preserve">Best value option - enter </t>
    </r>
    <r>
      <rPr>
        <b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or </t>
    </r>
    <r>
      <rPr>
        <b/>
        <sz val="12"/>
        <color indexed="8"/>
        <rFont val="Times New Roman"/>
        <family val="1"/>
      </rPr>
      <t>2</t>
    </r>
  </si>
  <si>
    <t>By how much</t>
  </si>
  <si>
    <t>An antique has increased invalue since its owner bought it five years ago for £220.</t>
  </si>
  <si>
    <t>If it has appreciated by 16% per year, how much is it worth now?</t>
  </si>
  <si>
    <r>
      <t>A company owns machinery which cost £3500 four years ago. The depreciation has been 2</t>
    </r>
    <r>
      <rPr>
        <sz val="12"/>
        <color indexed="8"/>
        <rFont val="Calibri"/>
        <family val="2"/>
      </rPr>
      <t>½</t>
    </r>
    <r>
      <rPr>
        <sz val="12"/>
        <color indexed="8"/>
        <rFont val="Times New Roman"/>
        <family val="1"/>
      </rPr>
      <t>% per year.</t>
    </r>
  </si>
  <si>
    <t>What is the machinery's second hand value today?</t>
  </si>
  <si>
    <t xml:space="preserve">The activity of a radio-isotope decreases at a compound rate of 9% every hour. If the initial activity is </t>
  </si>
  <si>
    <t>recorded at 1100 counts per minute, what will it be after:</t>
  </si>
  <si>
    <t>The activity of the same  radio-isotope is recorded at just 66 counts per minute.</t>
  </si>
  <si>
    <t xml:space="preserve"> Using trial and error, estimate the length of time elapsed since the recording of </t>
  </si>
  <si>
    <t>1100 counts per minute.</t>
  </si>
  <si>
    <t>2 hours</t>
  </si>
  <si>
    <t>4 hours</t>
  </si>
  <si>
    <t>hours</t>
  </si>
  <si>
    <t>Give your answer in whole hours</t>
  </si>
  <si>
    <t>A car is estimated to depreciate in value by 14% a year. Find the estimated values of these used cars:</t>
  </si>
  <si>
    <t>b)   A BMW that cost £34,000 eighteen months ago</t>
  </si>
  <si>
    <t>a)   A Fiat Sedici that cost £8,500 six months ago</t>
  </si>
  <si>
    <t>c)   A Volvo S40 that cost £13,495 two years ago</t>
  </si>
  <si>
    <t>d)   A Landrover Discovery that cost 14,395 two years ago</t>
  </si>
  <si>
    <t>e)   A Vauxhall Vectra that cost £11,295 three years ago</t>
  </si>
  <si>
    <t>f)   A Honda CRV that cost £6,750 twelve months ago</t>
  </si>
  <si>
    <t>Property prices in one area have depreciated in value by 5% per year. Calculate the expected value</t>
  </si>
  <si>
    <t>today of these properties:</t>
  </si>
  <si>
    <t>a)   A house bought for £450,000, 3 years ago</t>
  </si>
  <si>
    <t>b)   A bungalow bought for £580,000, 4 years ago</t>
  </si>
  <si>
    <t>c)   A flat bought for £520,000, six months ago</t>
  </si>
  <si>
    <t>d)   A house bought for £750,000, 7 years ago</t>
  </si>
  <si>
    <t>Give your answer to 4 s.f.</t>
  </si>
  <si>
    <t>Give your answer to the nearest pound</t>
  </si>
  <si>
    <t>If intially there was a culture of 50 cells, how many cells will there be after:</t>
  </si>
  <si>
    <t>2 days</t>
  </si>
  <si>
    <t>135 minutes</t>
  </si>
  <si>
    <t>8 hours 30 minutes</t>
  </si>
  <si>
    <t>3 hours</t>
  </si>
  <si>
    <t>A culture of bacteria increases in number at a compound rate of 4.4% per hour.</t>
  </si>
  <si>
    <t xml:space="preserve">The population of a country is 16 million, and the annual compound growth rate is estimated to be </t>
  </si>
  <si>
    <t>1.3%. Predict the country's population in:</t>
  </si>
  <si>
    <t>4 years' time</t>
  </si>
  <si>
    <t>20 years' time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</si>
</sst>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£&quot;#,##0.00"/>
    <numFmt numFmtId="167" formatCode="&quot;£&quot;#,##0.0"/>
    <numFmt numFmtId="168" formatCode="&quot;£&quot;#,##0"/>
    <numFmt numFmtId="169" formatCode="0.000%"/>
    <numFmt numFmtId="170" formatCode="[$-809]dd\ mmmm\ yyyy"/>
    <numFmt numFmtId="171" formatCode="0.000"/>
    <numFmt numFmtId="172" formatCode="_-* #,##0.0_-;\-* #,##0.0_-;_-* &quot;-&quot;??_-;_-@_-"/>
    <numFmt numFmtId="173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2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name val="Comic Sans MS"/>
      <family val="4"/>
    </font>
    <font>
      <i/>
      <sz val="12"/>
      <color indexed="10"/>
      <name val="Times New Roman"/>
      <family val="1"/>
    </font>
    <font>
      <b/>
      <sz val="20"/>
      <color indexed="8"/>
      <name val="Times New Roman"/>
      <family val="0"/>
    </font>
    <font>
      <b/>
      <i/>
      <sz val="2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/>
      <top style="thick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 style="medium"/>
      <right/>
      <top style="thick"/>
      <bottom/>
    </border>
    <border>
      <left/>
      <right style="medium"/>
      <top style="thick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9" fontId="6" fillId="33" borderId="1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49" fontId="10" fillId="33" borderId="0" xfId="0" applyNumberFormat="1" applyFont="1" applyFill="1" applyBorder="1" applyAlignment="1" applyProtection="1" quotePrefix="1">
      <alignment horizontal="center"/>
      <protection hidden="1"/>
    </xf>
    <xf numFmtId="0" fontId="56" fillId="33" borderId="0" xfId="0" applyFont="1" applyFill="1" applyAlignment="1" applyProtection="1">
      <alignment/>
      <protection hidden="1"/>
    </xf>
    <xf numFmtId="0" fontId="57" fillId="33" borderId="0" xfId="0" applyFont="1" applyFill="1" applyAlignment="1" applyProtection="1">
      <alignment/>
      <protection hidden="1"/>
    </xf>
    <xf numFmtId="0" fontId="58" fillId="33" borderId="0" xfId="0" applyFont="1" applyFill="1" applyAlignment="1" applyProtection="1">
      <alignment/>
      <protection hidden="1"/>
    </xf>
    <xf numFmtId="0" fontId="59" fillId="33" borderId="0" xfId="0" applyFont="1" applyFill="1" applyBorder="1" applyAlignment="1" applyProtection="1">
      <alignment horizontal="center"/>
      <protection hidden="1"/>
    </xf>
    <xf numFmtId="166" fontId="5" fillId="33" borderId="10" xfId="0" applyNumberFormat="1" applyFont="1" applyFill="1" applyBorder="1" applyAlignment="1" applyProtection="1">
      <alignment horizontal="center"/>
      <protection locked="0"/>
    </xf>
    <xf numFmtId="168" fontId="5" fillId="33" borderId="10" xfId="0" applyNumberFormat="1" applyFont="1" applyFill="1" applyBorder="1" applyAlignment="1" applyProtection="1">
      <alignment horizontal="center"/>
      <protection locked="0"/>
    </xf>
    <xf numFmtId="1" fontId="5" fillId="33" borderId="10" xfId="0" applyNumberFormat="1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 applyProtection="1">
      <alignment/>
      <protection hidden="1"/>
    </xf>
    <xf numFmtId="9" fontId="57" fillId="33" borderId="0" xfId="0" applyNumberFormat="1" applyFont="1" applyFill="1" applyBorder="1" applyAlignment="1" applyProtection="1">
      <alignment horizontal="center"/>
      <protection hidden="1"/>
    </xf>
    <xf numFmtId="164" fontId="57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60" fillId="33" borderId="0" xfId="0" applyFont="1" applyFill="1" applyBorder="1" applyAlignment="1" applyProtection="1">
      <alignment/>
      <protection hidden="1"/>
    </xf>
    <xf numFmtId="0" fontId="57" fillId="33" borderId="13" xfId="0" applyFont="1" applyFill="1" applyBorder="1" applyAlignment="1" applyProtection="1">
      <alignment/>
      <protection hidden="1"/>
    </xf>
    <xf numFmtId="0" fontId="57" fillId="33" borderId="14" xfId="0" applyFont="1" applyFill="1" applyBorder="1" applyAlignment="1" applyProtection="1">
      <alignment/>
      <protection hidden="1"/>
    </xf>
    <xf numFmtId="0" fontId="61" fillId="33" borderId="0" xfId="0" applyFont="1" applyFill="1" applyAlignment="1" applyProtection="1">
      <alignment/>
      <protection hidden="1"/>
    </xf>
    <xf numFmtId="0" fontId="3" fillId="33" borderId="15" xfId="0" applyFont="1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3" fillId="33" borderId="0" xfId="0" applyFont="1" applyFill="1" applyBorder="1" applyAlignment="1" applyProtection="1">
      <alignment/>
      <protection hidden="1"/>
    </xf>
    <xf numFmtId="0" fontId="62" fillId="33" borderId="0" xfId="0" applyFont="1" applyFill="1" applyBorder="1" applyAlignment="1" applyProtection="1">
      <alignment/>
      <protection hidden="1"/>
    </xf>
    <xf numFmtId="0" fontId="3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center"/>
      <protection locked="0"/>
    </xf>
    <xf numFmtId="9" fontId="57" fillId="33" borderId="0" xfId="0" applyNumberFormat="1" applyFont="1" applyFill="1" applyBorder="1" applyAlignment="1" applyProtection="1">
      <alignment horizontal="left"/>
      <protection hidden="1"/>
    </xf>
    <xf numFmtId="0" fontId="5" fillId="33" borderId="0" xfId="0" applyFont="1" applyFill="1" applyBorder="1" applyAlignment="1" applyProtection="1">
      <alignment horizontal="left"/>
      <protection locked="0"/>
    </xf>
    <xf numFmtId="0" fontId="59" fillId="33" borderId="0" xfId="0" applyFont="1" applyFill="1" applyBorder="1" applyAlignment="1" applyProtection="1">
      <alignment horizontal="left"/>
      <protection hidden="1"/>
    </xf>
    <xf numFmtId="0" fontId="57" fillId="33" borderId="0" xfId="0" applyFont="1" applyFill="1" applyBorder="1" applyAlignment="1" applyProtection="1">
      <alignment horizontal="left"/>
      <protection hidden="1"/>
    </xf>
    <xf numFmtId="166" fontId="11" fillId="33" borderId="10" xfId="0" applyNumberFormat="1" applyFont="1" applyFill="1" applyBorder="1" applyAlignment="1" applyProtection="1">
      <alignment horizontal="center"/>
      <protection locked="0"/>
    </xf>
    <xf numFmtId="171" fontId="5" fillId="33" borderId="10" xfId="0" applyNumberFormat="1" applyFont="1" applyFill="1" applyBorder="1" applyAlignment="1" applyProtection="1">
      <alignment horizontal="center"/>
      <protection locked="0"/>
    </xf>
    <xf numFmtId="166" fontId="5" fillId="33" borderId="15" xfId="0" applyNumberFormat="1" applyFont="1" applyFill="1" applyBorder="1" applyAlignment="1" applyProtection="1">
      <alignment horizontal="center"/>
      <protection locked="0"/>
    </xf>
    <xf numFmtId="166" fontId="5" fillId="33" borderId="17" xfId="0" applyNumberFormat="1" applyFont="1" applyFill="1" applyBorder="1" applyAlignment="1" applyProtection="1">
      <alignment horizontal="center"/>
      <protection locked="0"/>
    </xf>
    <xf numFmtId="168" fontId="5" fillId="33" borderId="15" xfId="0" applyNumberFormat="1" applyFont="1" applyFill="1" applyBorder="1" applyAlignment="1" applyProtection="1">
      <alignment horizontal="center"/>
      <protection locked="0"/>
    </xf>
    <xf numFmtId="168" fontId="5" fillId="33" borderId="17" xfId="0" applyNumberFormat="1" applyFont="1" applyFill="1" applyBorder="1" applyAlignment="1" applyProtection="1">
      <alignment horizontal="center"/>
      <protection locked="0"/>
    </xf>
    <xf numFmtId="173" fontId="5" fillId="33" borderId="15" xfId="42" applyNumberFormat="1" applyFont="1" applyFill="1" applyBorder="1" applyAlignment="1" applyProtection="1">
      <alignment horizontal="center"/>
      <protection locked="0"/>
    </xf>
    <xf numFmtId="173" fontId="5" fillId="33" borderId="17" xfId="42" applyNumberFormat="1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 horizontal="center"/>
      <protection hidden="1"/>
    </xf>
    <xf numFmtId="0" fontId="4" fillId="33" borderId="19" xfId="0" applyFont="1" applyFill="1" applyBorder="1" applyAlignment="1" applyProtection="1">
      <alignment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4" fillId="33" borderId="20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left"/>
      <protection hidden="1"/>
    </xf>
    <xf numFmtId="0" fontId="56" fillId="33" borderId="12" xfId="0" applyFont="1" applyFill="1" applyBorder="1" applyAlignment="1" applyProtection="1">
      <alignment/>
      <protection hidden="1"/>
    </xf>
    <xf numFmtId="0" fontId="5" fillId="33" borderId="20" xfId="0" applyFont="1" applyFill="1" applyBorder="1" applyAlignment="1" applyProtection="1">
      <alignment horizontal="left"/>
      <protection hidden="1"/>
    </xf>
    <xf numFmtId="0" fontId="5" fillId="33" borderId="12" xfId="0" applyFont="1" applyFill="1" applyBorder="1" applyAlignment="1" applyProtection="1">
      <alignment/>
      <protection hidden="1"/>
    </xf>
    <xf numFmtId="0" fontId="57" fillId="33" borderId="20" xfId="0" applyFont="1" applyFill="1" applyBorder="1" applyAlignment="1" applyProtection="1">
      <alignment/>
      <protection hidden="1"/>
    </xf>
    <xf numFmtId="0" fontId="57" fillId="33" borderId="12" xfId="0" applyFont="1" applyFill="1" applyBorder="1" applyAlignment="1" applyProtection="1">
      <alignment/>
      <protection hidden="1"/>
    </xf>
    <xf numFmtId="0" fontId="63" fillId="33" borderId="20" xfId="0" applyFont="1" applyFill="1" applyBorder="1" applyAlignment="1" applyProtection="1">
      <alignment horizontal="center"/>
      <protection hidden="1"/>
    </xf>
    <xf numFmtId="0" fontId="64" fillId="33" borderId="0" xfId="0" applyFont="1" applyFill="1" applyBorder="1" applyAlignment="1" applyProtection="1">
      <alignment/>
      <protection hidden="1"/>
    </xf>
    <xf numFmtId="0" fontId="57" fillId="33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7" fillId="33" borderId="21" xfId="0" applyFont="1" applyFill="1" applyBorder="1" applyAlignment="1" applyProtection="1">
      <alignment/>
      <protection hidden="1"/>
    </xf>
    <xf numFmtId="0" fontId="57" fillId="33" borderId="22" xfId="0" applyFont="1" applyFill="1" applyBorder="1" applyAlignment="1" applyProtection="1">
      <alignment/>
      <protection hidden="1"/>
    </xf>
    <xf numFmtId="0" fontId="57" fillId="33" borderId="23" xfId="0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57" fillId="33" borderId="24" xfId="0" applyFont="1" applyFill="1" applyBorder="1" applyAlignment="1" applyProtection="1">
      <alignment/>
      <protection hidden="1"/>
    </xf>
    <xf numFmtId="0" fontId="57" fillId="33" borderId="25" xfId="0" applyFont="1" applyFill="1" applyBorder="1" applyAlignment="1" applyProtection="1">
      <alignment/>
      <protection hidden="1"/>
    </xf>
    <xf numFmtId="0" fontId="63" fillId="33" borderId="26" xfId="0" applyFont="1" applyFill="1" applyBorder="1" applyAlignment="1" applyProtection="1">
      <alignment horizontal="center"/>
      <protection hidden="1"/>
    </xf>
    <xf numFmtId="0" fontId="57" fillId="33" borderId="27" xfId="0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0</xdr:row>
      <xdr:rowOff>247650</xdr:rowOff>
    </xdr:from>
    <xdr:to>
      <xdr:col>11</xdr:col>
      <xdr:colOff>66675</xdr:colOff>
      <xdr:row>4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09750" y="247650"/>
          <a:ext cx="51435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AQA Module 3 Numbers &amp; 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Compound Percentages Revision</a:t>
          </a:r>
        </a:p>
      </xdr:txBody>
    </xdr:sp>
    <xdr:clientData/>
  </xdr:twoCellAnchor>
  <xdr:twoCellAnchor>
    <xdr:from>
      <xdr:col>5</xdr:col>
      <xdr:colOff>209550</xdr:colOff>
      <xdr:row>0</xdr:row>
      <xdr:rowOff>47625</xdr:rowOff>
    </xdr:from>
    <xdr:to>
      <xdr:col>8</xdr:col>
      <xdr:colOff>466725</xdr:colOff>
      <xdr:row>0</xdr:row>
      <xdr:rowOff>323850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257550" y="47625"/>
          <a:ext cx="22098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Key stage 4 Mathematics</a:t>
          </a:r>
        </a:p>
      </xdr:txBody>
    </xdr:sp>
    <xdr:clientData/>
  </xdr:twoCellAnchor>
  <xdr:twoCellAnchor>
    <xdr:from>
      <xdr:col>3</xdr:col>
      <xdr:colOff>266700</xdr:colOff>
      <xdr:row>0</xdr:row>
      <xdr:rowOff>247650</xdr:rowOff>
    </xdr:from>
    <xdr:to>
      <xdr:col>10</xdr:col>
      <xdr:colOff>447675</xdr:colOff>
      <xdr:row>0</xdr:row>
      <xdr:rowOff>247650</xdr:rowOff>
    </xdr:to>
    <xdr:sp>
      <xdr:nvSpPr>
        <xdr:cNvPr id="3" name="Straight Connector 8"/>
        <xdr:cNvSpPr>
          <a:spLocks/>
        </xdr:cNvSpPr>
      </xdr:nvSpPr>
      <xdr:spPr>
        <a:xfrm>
          <a:off x="2095500" y="247650"/>
          <a:ext cx="462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4</xdr:row>
      <xdr:rowOff>66675</xdr:rowOff>
    </xdr:from>
    <xdr:to>
      <xdr:col>10</xdr:col>
      <xdr:colOff>447675</xdr:colOff>
      <xdr:row>4</xdr:row>
      <xdr:rowOff>66675</xdr:rowOff>
    </xdr:to>
    <xdr:sp>
      <xdr:nvSpPr>
        <xdr:cNvPr id="4" name="Straight Connector 11"/>
        <xdr:cNvSpPr>
          <a:spLocks/>
        </xdr:cNvSpPr>
      </xdr:nvSpPr>
      <xdr:spPr>
        <a:xfrm>
          <a:off x="2095500" y="981075"/>
          <a:ext cx="462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3"/>
  <sheetViews>
    <sheetView tabSelected="1" zoomScalePageLayoutView="0" workbookViewId="0" topLeftCell="A1">
      <selection activeCell="B8" sqref="B8:E8"/>
    </sheetView>
  </sheetViews>
  <sheetFormatPr defaultColWidth="9.140625" defaultRowHeight="15"/>
  <cols>
    <col min="8" max="8" width="11.00390625" style="0" customWidth="1"/>
    <col min="9" max="9" width="10.00390625" style="0" customWidth="1"/>
    <col min="12" max="12" width="8.7109375" style="0" customWidth="1"/>
  </cols>
  <sheetData>
    <row r="1" spans="1:31" ht="26.25">
      <c r="A1" s="48"/>
      <c r="B1" s="6"/>
      <c r="C1" s="6"/>
      <c r="D1" s="6"/>
      <c r="E1" s="6"/>
      <c r="F1" s="6"/>
      <c r="G1" s="6"/>
      <c r="H1" s="6"/>
      <c r="I1" s="6"/>
      <c r="J1" s="6"/>
      <c r="K1" s="6"/>
      <c r="L1" s="49"/>
      <c r="M1" s="6"/>
      <c r="N1" s="6"/>
      <c r="O1" s="6"/>
      <c r="P1" s="6"/>
      <c r="Q1" s="6"/>
      <c r="R1" s="6"/>
      <c r="S1" s="6"/>
      <c r="T1" s="2"/>
      <c r="U1" s="8"/>
      <c r="V1" s="8"/>
      <c r="W1" s="5"/>
      <c r="X1" s="5"/>
      <c r="Y1" s="5"/>
      <c r="Z1" s="5"/>
      <c r="AA1" s="5"/>
      <c r="AB1" s="5"/>
      <c r="AC1" s="5"/>
      <c r="AD1" s="5"/>
      <c r="AE1" s="5"/>
    </row>
    <row r="2" spans="1:31" ht="15.75">
      <c r="A2" s="50"/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5"/>
      <c r="X2" s="5"/>
      <c r="Y2" s="5"/>
      <c r="Z2" s="5"/>
      <c r="AA2" s="5"/>
      <c r="AB2" s="5"/>
      <c r="AC2" s="5"/>
      <c r="AD2" s="5"/>
      <c r="AE2" s="5"/>
    </row>
    <row r="3" spans="1:31" ht="15">
      <c r="A3" s="51"/>
      <c r="B3" s="2"/>
      <c r="C3" s="2"/>
      <c r="D3" s="2"/>
      <c r="E3" s="2"/>
      <c r="F3" s="2"/>
      <c r="G3" s="2"/>
      <c r="H3" s="2"/>
      <c r="I3" s="2"/>
      <c r="J3" s="2"/>
      <c r="K3" s="2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5"/>
      <c r="X3" s="5"/>
      <c r="Y3" s="5"/>
      <c r="Z3" s="5"/>
      <c r="AA3" s="5"/>
      <c r="AB3" s="5"/>
      <c r="AC3" s="5"/>
      <c r="AD3" s="5"/>
      <c r="AE3" s="5"/>
    </row>
    <row r="4" spans="1:31" ht="15">
      <c r="A4" s="51"/>
      <c r="B4" s="2"/>
      <c r="C4" s="2"/>
      <c r="D4" s="2"/>
      <c r="E4" s="2"/>
      <c r="F4" s="2"/>
      <c r="G4" s="2"/>
      <c r="H4" s="2"/>
      <c r="I4" s="2"/>
      <c r="J4" s="2"/>
      <c r="K4" s="2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5"/>
      <c r="X4" s="5"/>
      <c r="Y4" s="5"/>
      <c r="Z4" s="5"/>
      <c r="AA4" s="5"/>
      <c r="AB4" s="5"/>
      <c r="AC4" s="5"/>
      <c r="AD4" s="5"/>
      <c r="AE4" s="5"/>
    </row>
    <row r="5" spans="1:31" ht="15">
      <c r="A5" s="51"/>
      <c r="B5" s="2"/>
      <c r="C5" s="2"/>
      <c r="D5" s="2"/>
      <c r="E5" s="2"/>
      <c r="F5" s="2"/>
      <c r="G5" s="2"/>
      <c r="H5" s="2"/>
      <c r="I5" s="2"/>
      <c r="J5" s="2"/>
      <c r="K5" s="2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5"/>
      <c r="X5" s="5"/>
      <c r="Y5" s="5"/>
      <c r="Z5" s="5"/>
      <c r="AA5" s="5"/>
      <c r="AB5" s="5"/>
      <c r="AC5" s="5"/>
      <c r="AD5" s="5"/>
      <c r="AE5" s="5"/>
    </row>
    <row r="6" spans="1:31" ht="19.5">
      <c r="A6" s="51"/>
      <c r="B6" s="2"/>
      <c r="C6" s="2"/>
      <c r="D6" s="2"/>
      <c r="E6" s="2"/>
      <c r="F6" s="34" t="s">
        <v>9</v>
      </c>
      <c r="G6" s="9"/>
      <c r="H6" s="32" t="s">
        <v>10</v>
      </c>
      <c r="I6" s="23"/>
      <c r="J6" s="9" t="s">
        <v>14</v>
      </c>
      <c r="K6" s="2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5"/>
      <c r="X6" s="5"/>
      <c r="Y6" s="5"/>
      <c r="Z6" s="5"/>
      <c r="AA6" s="5"/>
      <c r="AB6" s="5"/>
      <c r="AC6" s="5"/>
      <c r="AD6" s="5"/>
      <c r="AE6" s="5"/>
    </row>
    <row r="7" spans="1:31" ht="16.5" thickBot="1">
      <c r="A7" s="51"/>
      <c r="B7" s="2"/>
      <c r="C7" s="2"/>
      <c r="D7" s="2"/>
      <c r="E7" s="2"/>
      <c r="F7" s="9"/>
      <c r="G7" s="9"/>
      <c r="H7" s="9"/>
      <c r="I7" s="23"/>
      <c r="J7" s="9" t="s">
        <v>15</v>
      </c>
      <c r="K7" s="2"/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5"/>
      <c r="X7" s="5"/>
      <c r="Y7" s="5"/>
      <c r="Z7" s="5"/>
      <c r="AA7" s="5"/>
      <c r="AB7" s="5"/>
      <c r="AC7" s="5"/>
      <c r="AD7" s="5"/>
      <c r="AE7" s="5"/>
    </row>
    <row r="8" spans="1:31" ht="19.5" thickBot="1">
      <c r="A8" s="52" t="s">
        <v>0</v>
      </c>
      <c r="B8" s="29"/>
      <c r="C8" s="30"/>
      <c r="D8" s="30"/>
      <c r="E8" s="31"/>
      <c r="F8" s="20"/>
      <c r="G8" s="20"/>
      <c r="H8" s="20"/>
      <c r="I8" s="9"/>
      <c r="J8" s="18" t="s">
        <v>16</v>
      </c>
      <c r="K8" s="10"/>
      <c r="L8" s="53"/>
      <c r="M8" s="11"/>
      <c r="N8" s="11"/>
      <c r="O8" s="11"/>
      <c r="P8" s="11"/>
      <c r="Q8" s="11"/>
      <c r="R8" s="11"/>
      <c r="S8" s="11"/>
      <c r="T8" s="8"/>
      <c r="U8" s="8"/>
      <c r="V8" s="8"/>
      <c r="W8" s="5"/>
      <c r="X8" s="5"/>
      <c r="Y8" s="5"/>
      <c r="Z8" s="5"/>
      <c r="AA8" s="5"/>
      <c r="AB8" s="5"/>
      <c r="AC8" s="5"/>
      <c r="AD8" s="5"/>
      <c r="AE8" s="5"/>
    </row>
    <row r="9" spans="1:31" ht="19.5" thickBot="1">
      <c r="A9" s="52"/>
      <c r="B9" s="1"/>
      <c r="C9" s="2"/>
      <c r="D9" s="2"/>
      <c r="E9" s="2"/>
      <c r="F9" s="18"/>
      <c r="G9" s="18"/>
      <c r="H9" s="33" t="s">
        <v>11</v>
      </c>
      <c r="I9" s="23"/>
      <c r="J9" s="19" t="s">
        <v>13</v>
      </c>
      <c r="K9" s="10"/>
      <c r="L9" s="53"/>
      <c r="M9" s="65"/>
      <c r="N9" s="65"/>
      <c r="O9" s="65"/>
      <c r="P9" s="11"/>
      <c r="Q9" s="11"/>
      <c r="R9" s="11"/>
      <c r="S9" s="11"/>
      <c r="T9" s="8"/>
      <c r="U9" s="8"/>
      <c r="V9" s="8"/>
      <c r="W9" s="5"/>
      <c r="X9" s="5"/>
      <c r="Y9" s="5"/>
      <c r="Z9" s="5"/>
      <c r="AA9" s="5"/>
      <c r="AB9" s="5"/>
      <c r="AC9" s="5"/>
      <c r="AD9" s="5"/>
      <c r="AE9" s="5"/>
    </row>
    <row r="10" spans="1:31" ht="19.5" thickBot="1">
      <c r="A10" s="54" t="s">
        <v>1</v>
      </c>
      <c r="B10" s="2"/>
      <c r="C10" s="2"/>
      <c r="D10" s="3"/>
      <c r="E10" s="4">
        <f>M133/41</f>
        <v>0</v>
      </c>
      <c r="F10" s="18"/>
      <c r="G10" s="18"/>
      <c r="H10" s="18"/>
      <c r="I10" s="18"/>
      <c r="J10" s="18" t="s">
        <v>12</v>
      </c>
      <c r="K10" s="18"/>
      <c r="L10" s="53"/>
      <c r="M10" s="65"/>
      <c r="N10" s="65"/>
      <c r="O10" s="65"/>
      <c r="P10" s="11"/>
      <c r="Q10" s="11"/>
      <c r="R10" s="11"/>
      <c r="S10" s="11"/>
      <c r="T10" s="8"/>
      <c r="U10" s="8"/>
      <c r="V10" s="8"/>
      <c r="W10" s="5"/>
      <c r="X10" s="5"/>
      <c r="Y10" s="5"/>
      <c r="Z10" s="5"/>
      <c r="AA10" s="5"/>
      <c r="AB10" s="5"/>
      <c r="AC10" s="5"/>
      <c r="AD10" s="5"/>
      <c r="AE10" s="5"/>
    </row>
    <row r="11" spans="1:31" ht="15.75">
      <c r="A11" s="54"/>
      <c r="B11" s="2"/>
      <c r="C11" s="2"/>
      <c r="D11" s="2"/>
      <c r="E11" s="2"/>
      <c r="F11" s="18"/>
      <c r="G11" s="18"/>
      <c r="H11" s="18"/>
      <c r="I11" s="18"/>
      <c r="J11" s="18"/>
      <c r="K11" s="18"/>
      <c r="L11" s="53"/>
      <c r="M11" s="65"/>
      <c r="N11" s="65"/>
      <c r="O11" s="65"/>
      <c r="P11" s="11"/>
      <c r="Q11" s="11"/>
      <c r="R11" s="11"/>
      <c r="S11" s="11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8.75">
      <c r="A12" s="52" t="s">
        <v>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7"/>
      <c r="M12" s="2"/>
      <c r="N12" s="2"/>
      <c r="O12" s="2"/>
      <c r="P12" s="2"/>
      <c r="Q12" s="2"/>
      <c r="R12" s="2"/>
      <c r="S12" s="2"/>
      <c r="T12" s="7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.75">
      <c r="A13" s="54" t="s">
        <v>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55"/>
      <c r="M13" s="9"/>
      <c r="N13" s="9"/>
      <c r="O13" s="9"/>
      <c r="P13" s="9"/>
      <c r="Q13" s="9"/>
      <c r="R13" s="9"/>
      <c r="S13" s="2"/>
      <c r="T13" s="7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15.75">
      <c r="A14" s="54"/>
      <c r="B14" s="9"/>
      <c r="C14" s="9"/>
      <c r="D14" s="9"/>
      <c r="E14" s="9"/>
      <c r="F14" s="9"/>
      <c r="G14" s="9"/>
      <c r="H14" s="9"/>
      <c r="I14" s="9"/>
      <c r="J14" s="9"/>
      <c r="K14" s="9"/>
      <c r="L14" s="55"/>
      <c r="M14" s="9"/>
      <c r="N14" s="9"/>
      <c r="O14" s="9"/>
      <c r="P14" s="9"/>
      <c r="Q14" s="9"/>
      <c r="R14" s="9"/>
      <c r="S14" s="2"/>
      <c r="T14" s="7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15.75">
      <c r="A15" s="54" t="s">
        <v>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55"/>
      <c r="M15" s="9"/>
      <c r="N15" s="9"/>
      <c r="O15" s="9"/>
      <c r="P15" s="9"/>
      <c r="Q15" s="9"/>
      <c r="R15" s="9"/>
      <c r="S15" s="2"/>
      <c r="T15" s="7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15.75">
      <c r="A16" s="5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57"/>
      <c r="M16" s="66"/>
      <c r="N16" s="66"/>
      <c r="O16" s="66"/>
      <c r="P16" s="12"/>
      <c r="Q16" s="12"/>
      <c r="R16" s="12"/>
      <c r="S16" s="11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15.75">
      <c r="A17" s="58">
        <v>1</v>
      </c>
      <c r="B17" s="20" t="s">
        <v>17</v>
      </c>
      <c r="C17" s="20"/>
      <c r="D17" s="20"/>
      <c r="E17" s="20"/>
      <c r="F17" s="25" t="s">
        <v>20</v>
      </c>
      <c r="G17" s="20"/>
      <c r="H17" s="20"/>
      <c r="I17" s="20"/>
      <c r="J17" s="20"/>
      <c r="K17" s="20"/>
      <c r="L17" s="57"/>
      <c r="M17" s="66"/>
      <c r="N17" s="66"/>
      <c r="O17" s="66"/>
      <c r="P17" s="12"/>
      <c r="Q17" s="12"/>
      <c r="R17" s="12"/>
      <c r="S17" s="11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16.5" thickBot="1">
      <c r="A18" s="56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57"/>
      <c r="M18" s="66"/>
      <c r="N18" s="66"/>
      <c r="O18" s="66"/>
      <c r="P18" s="12"/>
      <c r="Q18" s="12"/>
      <c r="R18" s="12"/>
      <c r="S18" s="11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16.5" thickBot="1">
      <c r="A19" s="56"/>
      <c r="B19" s="20" t="s">
        <v>18</v>
      </c>
      <c r="C19" s="36"/>
      <c r="D19" s="37"/>
      <c r="E19" s="38"/>
      <c r="F19" s="39"/>
      <c r="G19" s="39"/>
      <c r="H19" s="21"/>
      <c r="I19" s="15"/>
      <c r="J19" s="14" t="str">
        <f>IF(I19&lt;0.01," ",IF(I19=473.47,"Y","N"))</f>
        <v> </v>
      </c>
      <c r="K19" s="20"/>
      <c r="L19" s="57"/>
      <c r="M19" s="28">
        <f>IF(J19="Y",1,0)</f>
        <v>0</v>
      </c>
      <c r="N19" s="66"/>
      <c r="O19" s="66"/>
      <c r="P19" s="12"/>
      <c r="Q19" s="12"/>
      <c r="R19" s="12"/>
      <c r="S19" s="11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16.5" thickBot="1">
      <c r="A20" s="5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57"/>
      <c r="M20" s="28"/>
      <c r="N20" s="66"/>
      <c r="O20" s="66"/>
      <c r="P20" s="12"/>
      <c r="Q20" s="12"/>
      <c r="R20" s="12"/>
      <c r="S20" s="11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6.5" thickBot="1">
      <c r="A21" s="56"/>
      <c r="B21" s="20" t="s">
        <v>19</v>
      </c>
      <c r="C21" s="21"/>
      <c r="D21" s="35"/>
      <c r="E21" s="14"/>
      <c r="F21" s="20"/>
      <c r="G21" s="20"/>
      <c r="H21" s="21"/>
      <c r="I21" s="15"/>
      <c r="J21" s="14" t="str">
        <f>IF(I21&lt;0.01," ",IF(I21=612.52,"Y","N"))</f>
        <v> </v>
      </c>
      <c r="K21" s="20"/>
      <c r="L21" s="57"/>
      <c r="M21" s="28">
        <f>IF(J21="Y",1,0)</f>
        <v>0</v>
      </c>
      <c r="N21" s="66"/>
      <c r="O21" s="66"/>
      <c r="P21" s="12"/>
      <c r="Q21" s="12"/>
      <c r="R21" s="12"/>
      <c r="S21" s="11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16.5" thickBot="1">
      <c r="A22" s="5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57"/>
      <c r="M22" s="28"/>
      <c r="N22" s="66"/>
      <c r="O22" s="66"/>
      <c r="P22" s="12"/>
      <c r="Q22" s="12"/>
      <c r="R22" s="12"/>
      <c r="S22" s="11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6.5" thickBot="1">
      <c r="A23" s="56"/>
      <c r="B23" s="20" t="s">
        <v>21</v>
      </c>
      <c r="C23" s="22"/>
      <c r="D23" s="35"/>
      <c r="E23" s="14"/>
      <c r="F23" s="20"/>
      <c r="G23" s="20"/>
      <c r="H23" s="22"/>
      <c r="I23" s="15"/>
      <c r="J23" s="14" t="str">
        <f>IF(I23&lt;0.001," ",IF(I23=909.12,"Y","N"))</f>
        <v> </v>
      </c>
      <c r="K23" s="20"/>
      <c r="L23" s="57"/>
      <c r="M23" s="28">
        <f>IF(J23="Y",1,0)</f>
        <v>0</v>
      </c>
      <c r="N23" s="66"/>
      <c r="O23" s="66"/>
      <c r="P23" s="12"/>
      <c r="Q23" s="12"/>
      <c r="R23" s="12"/>
      <c r="S23" s="11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6.5" thickBot="1">
      <c r="A24" s="5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57"/>
      <c r="M24" s="28"/>
      <c r="N24" s="66"/>
      <c r="O24" s="66"/>
      <c r="P24" s="12"/>
      <c r="Q24" s="12"/>
      <c r="R24" s="12"/>
      <c r="S24" s="1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6.5" thickBot="1">
      <c r="A25" s="56"/>
      <c r="B25" s="20" t="s">
        <v>22</v>
      </c>
      <c r="C25" s="22"/>
      <c r="D25" s="35"/>
      <c r="E25" s="14"/>
      <c r="F25" s="20"/>
      <c r="G25" s="20"/>
      <c r="H25" s="22"/>
      <c r="I25" s="40"/>
      <c r="J25" s="14" t="str">
        <f>IF(I25&lt;0.001," ",IF(I25=1081.9,"Y","N"))</f>
        <v> </v>
      </c>
      <c r="K25" s="20"/>
      <c r="L25" s="57"/>
      <c r="M25" s="28">
        <f>IF(J25="Y",1,0)</f>
        <v>0</v>
      </c>
      <c r="N25" s="66"/>
      <c r="O25" s="66"/>
      <c r="P25" s="12"/>
      <c r="Q25" s="12"/>
      <c r="R25" s="12"/>
      <c r="S25" s="1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5.75">
      <c r="A26" s="5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57"/>
      <c r="M26" s="28"/>
      <c r="N26" s="66"/>
      <c r="O26" s="66"/>
      <c r="P26" s="12"/>
      <c r="Q26" s="12"/>
      <c r="R26" s="12"/>
      <c r="S26" s="11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5.75">
      <c r="A27" s="58">
        <v>2</v>
      </c>
      <c r="B27" s="20" t="s">
        <v>23</v>
      </c>
      <c r="C27" s="20"/>
      <c r="D27" s="20"/>
      <c r="E27" s="20"/>
      <c r="F27" s="20"/>
      <c r="G27" s="20"/>
      <c r="H27" s="20"/>
      <c r="I27" s="20"/>
      <c r="J27" s="20"/>
      <c r="K27" s="20"/>
      <c r="L27" s="57"/>
      <c r="M27" s="28"/>
      <c r="N27" s="66"/>
      <c r="O27" s="66"/>
      <c r="P27" s="12"/>
      <c r="Q27" s="12"/>
      <c r="R27" s="12"/>
      <c r="S27" s="11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6.5" thickBot="1">
      <c r="A28" s="56"/>
      <c r="B28" s="20"/>
      <c r="C28" s="20"/>
      <c r="D28" s="25" t="s">
        <v>28</v>
      </c>
      <c r="E28" s="20"/>
      <c r="F28" s="20"/>
      <c r="G28" s="20"/>
      <c r="H28" s="20"/>
      <c r="I28" s="20"/>
      <c r="J28" s="20"/>
      <c r="K28" s="20"/>
      <c r="L28" s="57"/>
      <c r="M28" s="28"/>
      <c r="N28" s="66"/>
      <c r="O28" s="66"/>
      <c r="P28" s="12"/>
      <c r="Q28" s="12"/>
      <c r="R28" s="12"/>
      <c r="S28" s="1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6.5" thickBot="1">
      <c r="A29" s="56"/>
      <c r="B29" s="20" t="s">
        <v>24</v>
      </c>
      <c r="C29" s="36"/>
      <c r="D29" s="37"/>
      <c r="E29" s="38"/>
      <c r="F29" s="39"/>
      <c r="G29" s="39"/>
      <c r="H29" s="21"/>
      <c r="I29" s="17"/>
      <c r="J29" s="14" t="str">
        <f>IF(I29&lt;0.01," ",IF(I29=281,"Y","N"))</f>
        <v> </v>
      </c>
      <c r="K29" s="20"/>
      <c r="L29" s="57"/>
      <c r="M29" s="28">
        <f>IF(J29="Y",1,0)</f>
        <v>0</v>
      </c>
      <c r="N29" s="66"/>
      <c r="O29" s="66"/>
      <c r="P29" s="12"/>
      <c r="Q29" s="12"/>
      <c r="R29" s="12"/>
      <c r="S29" s="1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6.5" thickBot="1">
      <c r="A30" s="5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57"/>
      <c r="M30" s="28"/>
      <c r="N30" s="66"/>
      <c r="O30" s="66"/>
      <c r="P30" s="12"/>
      <c r="Q30" s="12"/>
      <c r="R30" s="12"/>
      <c r="S30" s="11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6.5" thickBot="1">
      <c r="A31" s="56"/>
      <c r="B31" s="20" t="s">
        <v>25</v>
      </c>
      <c r="C31" s="20"/>
      <c r="D31" s="20"/>
      <c r="E31" s="20"/>
      <c r="F31" s="20"/>
      <c r="G31" s="20"/>
      <c r="H31" s="20"/>
      <c r="I31" s="17"/>
      <c r="J31" s="14" t="str">
        <f>IF(I31&lt;0.01," ",IF(I31=3036,"Y","N"))</f>
        <v> </v>
      </c>
      <c r="K31" s="20"/>
      <c r="L31" s="57"/>
      <c r="M31" s="28">
        <f>IF(J31="Y",1,0)</f>
        <v>0</v>
      </c>
      <c r="N31" s="66"/>
      <c r="O31" s="66"/>
      <c r="P31" s="12"/>
      <c r="Q31" s="12"/>
      <c r="R31" s="12"/>
      <c r="S31" s="1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6.5" thickBot="1">
      <c r="A32" s="5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57"/>
      <c r="M32" s="28"/>
      <c r="N32" s="66"/>
      <c r="O32" s="66"/>
      <c r="P32" s="12"/>
      <c r="Q32" s="12"/>
      <c r="R32" s="12"/>
      <c r="S32" s="11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6.5" thickBot="1">
      <c r="A33" s="56"/>
      <c r="B33" s="20" t="s">
        <v>26</v>
      </c>
      <c r="C33" s="20"/>
      <c r="D33" s="20"/>
      <c r="E33" s="20"/>
      <c r="F33" s="20"/>
      <c r="G33" s="20"/>
      <c r="H33" s="20"/>
      <c r="I33" s="17"/>
      <c r="J33" s="14" t="str">
        <f>IF(I33&lt;0.01," ",IF(I33=27,"Y","N"))</f>
        <v> </v>
      </c>
      <c r="K33" s="20"/>
      <c r="L33" s="57"/>
      <c r="M33" s="28">
        <f>IF(J33="Y",1,0)</f>
        <v>0</v>
      </c>
      <c r="N33" s="66"/>
      <c r="O33" s="66"/>
      <c r="P33" s="12"/>
      <c r="Q33" s="12"/>
      <c r="R33" s="12"/>
      <c r="S33" s="1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>
      <c r="A34" s="56"/>
      <c r="B34" s="20"/>
      <c r="C34" s="24"/>
      <c r="D34" s="59" t="s">
        <v>27</v>
      </c>
      <c r="E34" s="20"/>
      <c r="F34" s="20"/>
      <c r="G34" s="20"/>
      <c r="H34" s="20"/>
      <c r="I34" s="20"/>
      <c r="J34" s="20"/>
      <c r="K34" s="20"/>
      <c r="L34" s="57"/>
      <c r="M34" s="28"/>
      <c r="N34" s="66"/>
      <c r="O34" s="66"/>
      <c r="P34" s="12"/>
      <c r="Q34" s="12"/>
      <c r="R34" s="12"/>
      <c r="S34" s="1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>
      <c r="A35" s="58">
        <v>3</v>
      </c>
      <c r="B35" s="20" t="s">
        <v>29</v>
      </c>
      <c r="C35" s="20"/>
      <c r="D35" s="20"/>
      <c r="E35" s="20"/>
      <c r="F35" s="20"/>
      <c r="G35" s="20"/>
      <c r="H35" s="20"/>
      <c r="I35" s="20"/>
      <c r="J35" s="20"/>
      <c r="K35" s="20"/>
      <c r="L35" s="57"/>
      <c r="M35" s="28"/>
      <c r="N35" s="66"/>
      <c r="O35" s="66"/>
      <c r="P35" s="12"/>
      <c r="Q35" s="12"/>
      <c r="R35" s="12"/>
      <c r="S35" s="1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>
      <c r="A36" s="56"/>
      <c r="B36" s="20" t="s">
        <v>30</v>
      </c>
      <c r="C36" s="20"/>
      <c r="D36" s="20"/>
      <c r="E36" s="20"/>
      <c r="F36" s="20"/>
      <c r="G36" s="20"/>
      <c r="H36" s="20"/>
      <c r="I36" s="20"/>
      <c r="J36" s="20"/>
      <c r="K36" s="20"/>
      <c r="L36" s="57"/>
      <c r="M36" s="28"/>
      <c r="N36" s="66"/>
      <c r="O36" s="66"/>
      <c r="P36" s="12"/>
      <c r="Q36" s="12"/>
      <c r="R36" s="12"/>
      <c r="S36" s="1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>
      <c r="A37" s="56"/>
      <c r="B37" s="20" t="s">
        <v>31</v>
      </c>
      <c r="C37" s="20"/>
      <c r="D37" s="20"/>
      <c r="E37" s="20"/>
      <c r="F37" s="20"/>
      <c r="G37" s="20"/>
      <c r="H37" s="20"/>
      <c r="I37" s="20"/>
      <c r="J37" s="20"/>
      <c r="K37" s="20"/>
      <c r="L37" s="57"/>
      <c r="M37" s="28"/>
      <c r="N37" s="66"/>
      <c r="O37" s="66"/>
      <c r="P37" s="12"/>
      <c r="Q37" s="12"/>
      <c r="R37" s="12"/>
      <c r="S37" s="11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6.5" thickBot="1">
      <c r="A38" s="56"/>
      <c r="B38" s="20"/>
      <c r="C38" s="20"/>
      <c r="D38" s="25" t="s">
        <v>36</v>
      </c>
      <c r="E38" s="20"/>
      <c r="F38" s="20"/>
      <c r="G38" s="20"/>
      <c r="H38" s="20"/>
      <c r="I38" s="20"/>
      <c r="J38" s="20"/>
      <c r="K38" s="20"/>
      <c r="L38" s="57"/>
      <c r="M38" s="28"/>
      <c r="N38" s="66"/>
      <c r="O38" s="66"/>
      <c r="P38" s="12"/>
      <c r="Q38" s="12"/>
      <c r="R38" s="12"/>
      <c r="S38" s="1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6.5" thickBot="1">
      <c r="A39" s="56"/>
      <c r="B39" s="20" t="s">
        <v>5</v>
      </c>
      <c r="C39" s="20" t="s">
        <v>32</v>
      </c>
      <c r="D39" s="20"/>
      <c r="E39" s="20"/>
      <c r="F39" s="20"/>
      <c r="G39" s="20"/>
      <c r="H39" s="41"/>
      <c r="I39" s="60" t="s">
        <v>37</v>
      </c>
      <c r="J39" s="14" t="str">
        <f>IF(H39&lt;0.01," ",IF(H39=8.73,"Y","N"))</f>
        <v> </v>
      </c>
      <c r="K39" s="20"/>
      <c r="L39" s="57"/>
      <c r="M39" s="28">
        <f>IF(J39="Y",1,0)</f>
        <v>0</v>
      </c>
      <c r="N39" s="66"/>
      <c r="O39" s="66"/>
      <c r="P39" s="12"/>
      <c r="Q39" s="12"/>
      <c r="R39" s="12"/>
      <c r="S39" s="11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6.5" thickBot="1">
      <c r="A40" s="56"/>
      <c r="B40" s="20"/>
      <c r="C40" s="20"/>
      <c r="D40" s="20"/>
      <c r="E40" s="20"/>
      <c r="F40" s="20"/>
      <c r="G40" s="20"/>
      <c r="H40" s="20"/>
      <c r="I40" s="60"/>
      <c r="J40" s="20"/>
      <c r="K40" s="20"/>
      <c r="L40" s="57"/>
      <c r="M40" s="28"/>
      <c r="N40" s="66"/>
      <c r="O40" s="66"/>
      <c r="P40" s="12"/>
      <c r="Q40" s="12"/>
      <c r="R40" s="12"/>
      <c r="S40" s="11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6.5" thickBot="1">
      <c r="A41" s="56"/>
      <c r="B41" s="20" t="s">
        <v>6</v>
      </c>
      <c r="C41" s="20" t="s">
        <v>33</v>
      </c>
      <c r="D41" s="20"/>
      <c r="E41" s="20"/>
      <c r="F41" s="20"/>
      <c r="G41" s="20"/>
      <c r="H41" s="41"/>
      <c r="I41" s="60" t="s">
        <v>37</v>
      </c>
      <c r="J41" s="14" t="str">
        <f>IF(H41&lt;0.01," ",IF(H41=7.497,"Y","N"))</f>
        <v> </v>
      </c>
      <c r="K41" s="20"/>
      <c r="L41" s="57"/>
      <c r="M41" s="28">
        <f>IF(J41="Y",1,0)</f>
        <v>0</v>
      </c>
      <c r="N41" s="66"/>
      <c r="O41" s="66"/>
      <c r="P41" s="12"/>
      <c r="Q41" s="12"/>
      <c r="R41" s="12"/>
      <c r="S41" s="11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6.5" thickBot="1">
      <c r="A42" s="56"/>
      <c r="B42" s="20"/>
      <c r="C42" s="20"/>
      <c r="D42" s="20"/>
      <c r="E42" s="20"/>
      <c r="F42" s="20"/>
      <c r="G42" s="20"/>
      <c r="H42" s="20"/>
      <c r="I42" s="60"/>
      <c r="J42" s="20"/>
      <c r="K42" s="20"/>
      <c r="L42" s="57"/>
      <c r="M42" s="28"/>
      <c r="N42" s="66"/>
      <c r="O42" s="66"/>
      <c r="P42" s="12"/>
      <c r="Q42" s="12"/>
      <c r="R42" s="12"/>
      <c r="S42" s="11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6.5" thickBot="1">
      <c r="A43" s="56"/>
      <c r="B43" s="20" t="s">
        <v>7</v>
      </c>
      <c r="C43" s="20" t="s">
        <v>34</v>
      </c>
      <c r="D43" s="20"/>
      <c r="E43" s="20"/>
      <c r="F43" s="20"/>
      <c r="G43" s="20"/>
      <c r="H43" s="41"/>
      <c r="I43" s="60" t="s">
        <v>37</v>
      </c>
      <c r="J43" s="14" t="str">
        <f>IF(H43&lt;0.01," ",IF(H43=7.272,"Y","N"))</f>
        <v> </v>
      </c>
      <c r="K43" s="20"/>
      <c r="L43" s="57"/>
      <c r="M43" s="28">
        <f>IF(J43="Y",1,0)</f>
        <v>0</v>
      </c>
      <c r="N43" s="66"/>
      <c r="O43" s="66"/>
      <c r="P43" s="12"/>
      <c r="Q43" s="12"/>
      <c r="R43" s="12"/>
      <c r="S43" s="11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6.5" thickBot="1">
      <c r="A44" s="56"/>
      <c r="B44" s="20"/>
      <c r="C44" s="20"/>
      <c r="D44" s="20"/>
      <c r="E44" s="20"/>
      <c r="F44" s="20"/>
      <c r="G44" s="20"/>
      <c r="H44" s="20"/>
      <c r="I44" s="60"/>
      <c r="J44" s="20"/>
      <c r="K44" s="20"/>
      <c r="L44" s="57"/>
      <c r="M44" s="28"/>
      <c r="N44" s="66"/>
      <c r="O44" s="66"/>
      <c r="P44" s="12"/>
      <c r="Q44" s="12"/>
      <c r="R44" s="12"/>
      <c r="S44" s="11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6.5" thickBot="1">
      <c r="A45" s="56"/>
      <c r="B45" s="20" t="s">
        <v>8</v>
      </c>
      <c r="C45" s="20" t="s">
        <v>35</v>
      </c>
      <c r="D45" s="20"/>
      <c r="E45" s="20"/>
      <c r="F45" s="20"/>
      <c r="G45" s="20"/>
      <c r="H45" s="41"/>
      <c r="I45" s="60" t="s">
        <v>37</v>
      </c>
      <c r="J45" s="14" t="str">
        <f>IF(H45&lt;0.01," ",IF(H45=3.836,"Y","N"))</f>
        <v> </v>
      </c>
      <c r="K45" s="20"/>
      <c r="L45" s="57"/>
      <c r="M45" s="28">
        <f>IF(J45="Y",1,0)</f>
        <v>0</v>
      </c>
      <c r="N45" s="66"/>
      <c r="O45" s="66"/>
      <c r="P45" s="12"/>
      <c r="Q45" s="12"/>
      <c r="R45" s="12"/>
      <c r="S45" s="11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>
      <c r="A46" s="56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57"/>
      <c r="M46" s="28"/>
      <c r="N46" s="66"/>
      <c r="O46" s="66"/>
      <c r="P46" s="12"/>
      <c r="Q46" s="12"/>
      <c r="R46" s="12"/>
      <c r="S46" s="11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>
      <c r="A47" s="58">
        <v>4</v>
      </c>
      <c r="B47" s="20" t="s">
        <v>38</v>
      </c>
      <c r="C47" s="20"/>
      <c r="D47" s="20"/>
      <c r="E47" s="20"/>
      <c r="F47" s="20"/>
      <c r="G47" s="20"/>
      <c r="H47" s="20"/>
      <c r="I47" s="20"/>
      <c r="J47" s="20"/>
      <c r="K47" s="20"/>
      <c r="L47" s="57"/>
      <c r="M47" s="28"/>
      <c r="N47" s="66"/>
      <c r="O47" s="66"/>
      <c r="P47" s="12"/>
      <c r="Q47" s="12"/>
      <c r="R47" s="12"/>
      <c r="S47" s="11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>
      <c r="A48" s="56"/>
      <c r="B48" s="20" t="s">
        <v>39</v>
      </c>
      <c r="C48" s="20"/>
      <c r="D48" s="20"/>
      <c r="E48" s="20"/>
      <c r="F48" s="20"/>
      <c r="G48" s="20"/>
      <c r="H48" s="20"/>
      <c r="I48" s="20"/>
      <c r="J48" s="20"/>
      <c r="K48" s="20"/>
      <c r="L48" s="57"/>
      <c r="M48" s="28"/>
      <c r="N48" s="66"/>
      <c r="O48" s="66"/>
      <c r="P48" s="12"/>
      <c r="Q48" s="12"/>
      <c r="R48" s="12"/>
      <c r="S48" s="11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6.5" thickBot="1">
      <c r="A49" s="56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57"/>
      <c r="M49" s="28"/>
      <c r="N49" s="66"/>
      <c r="O49" s="66"/>
      <c r="P49" s="12"/>
      <c r="Q49" s="12"/>
      <c r="R49" s="12"/>
      <c r="S49" s="11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6.5" thickBot="1">
      <c r="A50" s="56"/>
      <c r="B50" s="20" t="s">
        <v>40</v>
      </c>
      <c r="C50" s="36"/>
      <c r="D50" s="37"/>
      <c r="E50" s="38"/>
      <c r="F50" s="39"/>
      <c r="G50" s="39"/>
      <c r="H50" s="42"/>
      <c r="I50" s="43"/>
      <c r="J50" s="14" t="str">
        <f>IF(H50&lt;0.01," ",IF(H50=1920.8,"Y","N"))</f>
        <v> </v>
      </c>
      <c r="K50" s="20"/>
      <c r="L50" s="57"/>
      <c r="M50" s="28">
        <f>IF(J50="Y",1,0)</f>
        <v>0</v>
      </c>
      <c r="N50" s="66"/>
      <c r="O50" s="66"/>
      <c r="P50" s="12"/>
      <c r="Q50" s="12"/>
      <c r="R50" s="12"/>
      <c r="S50" s="11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6.5" thickBot="1">
      <c r="A51" s="56"/>
      <c r="B51" s="20"/>
      <c r="C51" s="20"/>
      <c r="D51" s="20"/>
      <c r="E51" s="20"/>
      <c r="F51" s="20"/>
      <c r="G51" s="20"/>
      <c r="H51" s="20"/>
      <c r="I51" s="23"/>
      <c r="J51" s="20"/>
      <c r="K51" s="20"/>
      <c r="L51" s="57"/>
      <c r="M51" s="28"/>
      <c r="N51" s="66"/>
      <c r="O51" s="66"/>
      <c r="P51" s="12"/>
      <c r="Q51" s="12"/>
      <c r="R51" s="12"/>
      <c r="S51" s="11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6.5" thickBot="1">
      <c r="A52" s="56"/>
      <c r="B52" s="20" t="s">
        <v>41</v>
      </c>
      <c r="C52" s="21"/>
      <c r="D52" s="35"/>
      <c r="E52" s="14"/>
      <c r="F52" s="20"/>
      <c r="G52" s="20"/>
      <c r="H52" s="42"/>
      <c r="I52" s="43"/>
      <c r="J52" s="14" t="str">
        <f>IF(H52&lt;0.01," ",IF(H52=27671.04,"Y","N"))</f>
        <v> </v>
      </c>
      <c r="K52" s="20"/>
      <c r="L52" s="57"/>
      <c r="M52" s="28">
        <f>IF(J52="Y",1,0)</f>
        <v>0</v>
      </c>
      <c r="N52" s="66"/>
      <c r="O52" s="66"/>
      <c r="P52" s="12"/>
      <c r="Q52" s="12"/>
      <c r="R52" s="12"/>
      <c r="S52" s="11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6.5" thickBot="1">
      <c r="A53" s="56"/>
      <c r="B53" s="20"/>
      <c r="C53" s="20"/>
      <c r="D53" s="20"/>
      <c r="E53" s="20"/>
      <c r="F53" s="20"/>
      <c r="G53" s="20"/>
      <c r="H53" s="20"/>
      <c r="I53" s="23"/>
      <c r="J53" s="20"/>
      <c r="K53" s="20"/>
      <c r="L53" s="57"/>
      <c r="M53" s="28"/>
      <c r="N53" s="66"/>
      <c r="O53" s="66"/>
      <c r="P53" s="12"/>
      <c r="Q53" s="12"/>
      <c r="R53" s="12"/>
      <c r="S53" s="11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6.5" thickBot="1">
      <c r="A54" s="56"/>
      <c r="B54" s="20" t="s">
        <v>42</v>
      </c>
      <c r="C54" s="22"/>
      <c r="D54" s="35"/>
      <c r="E54" s="14"/>
      <c r="F54" s="20"/>
      <c r="G54" s="20"/>
      <c r="H54" s="42"/>
      <c r="I54" s="43"/>
      <c r="J54" s="14" t="str">
        <f>IF(H54&lt;0.001," ",IF(H54=434.06,"Y","N"))</f>
        <v> </v>
      </c>
      <c r="K54" s="20"/>
      <c r="L54" s="57"/>
      <c r="M54" s="28">
        <f>IF(J54="Y",1,0)</f>
        <v>0</v>
      </c>
      <c r="N54" s="66"/>
      <c r="O54" s="66"/>
      <c r="P54" s="12"/>
      <c r="Q54" s="12"/>
      <c r="R54" s="12"/>
      <c r="S54" s="11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6.5" thickBot="1">
      <c r="A55" s="56"/>
      <c r="B55" s="20"/>
      <c r="C55" s="20"/>
      <c r="D55" s="20"/>
      <c r="E55" s="20"/>
      <c r="F55" s="20"/>
      <c r="G55" s="20"/>
      <c r="H55" s="20"/>
      <c r="I55" s="23"/>
      <c r="J55" s="20"/>
      <c r="K55" s="20"/>
      <c r="L55" s="57"/>
      <c r="M55" s="28"/>
      <c r="N55" s="66"/>
      <c r="O55" s="66"/>
      <c r="P55" s="12"/>
      <c r="Q55" s="12"/>
      <c r="R55" s="12"/>
      <c r="S55" s="11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6.5" thickBot="1">
      <c r="A56" s="56"/>
      <c r="B56" s="20" t="s">
        <v>43</v>
      </c>
      <c r="C56" s="22"/>
      <c r="D56" s="35"/>
      <c r="E56" s="14"/>
      <c r="F56" s="20"/>
      <c r="G56" s="20"/>
      <c r="H56" s="42"/>
      <c r="I56" s="43"/>
      <c r="J56" s="14" t="str">
        <f>IF(H56&lt;0.001," ",IF(H56=34974.86,"Y","N"))</f>
        <v> </v>
      </c>
      <c r="K56" s="20"/>
      <c r="L56" s="57"/>
      <c r="M56" s="28">
        <f>IF(J56="Y",1,0)</f>
        <v>0</v>
      </c>
      <c r="N56" s="66"/>
      <c r="O56" s="66"/>
      <c r="P56" s="12"/>
      <c r="Q56" s="12"/>
      <c r="R56" s="12"/>
      <c r="S56" s="11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6.5" thickBot="1">
      <c r="A57" s="67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68"/>
      <c r="M57" s="28"/>
      <c r="N57" s="66"/>
      <c r="O57" s="66"/>
      <c r="P57" s="12"/>
      <c r="Q57" s="12"/>
      <c r="R57" s="12"/>
      <c r="S57" s="11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6.5" thickTop="1">
      <c r="A58" s="69">
        <v>5</v>
      </c>
      <c r="B58" s="27" t="s">
        <v>44</v>
      </c>
      <c r="C58" s="27"/>
      <c r="D58" s="27"/>
      <c r="E58" s="27"/>
      <c r="F58" s="27"/>
      <c r="G58" s="27"/>
      <c r="H58" s="27"/>
      <c r="I58" s="27"/>
      <c r="J58" s="27"/>
      <c r="K58" s="27"/>
      <c r="L58" s="70"/>
      <c r="M58" s="28"/>
      <c r="N58" s="66"/>
      <c r="O58" s="66"/>
      <c r="P58" s="12"/>
      <c r="Q58" s="12"/>
      <c r="R58" s="12"/>
      <c r="S58" s="11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.75">
      <c r="A59" s="56"/>
      <c r="B59" s="20" t="s">
        <v>45</v>
      </c>
      <c r="C59" s="20"/>
      <c r="D59" s="20"/>
      <c r="E59" s="20"/>
      <c r="F59" s="20"/>
      <c r="G59" s="20"/>
      <c r="H59" s="20"/>
      <c r="I59" s="20"/>
      <c r="J59" s="20"/>
      <c r="K59" s="20"/>
      <c r="L59" s="57"/>
      <c r="M59" s="28"/>
      <c r="N59" s="66"/>
      <c r="O59" s="66"/>
      <c r="P59" s="12"/>
      <c r="Q59" s="12"/>
      <c r="R59" s="12"/>
      <c r="S59" s="11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.75">
      <c r="A60" s="56"/>
      <c r="B60" s="20" t="s">
        <v>46</v>
      </c>
      <c r="C60" s="20"/>
      <c r="D60" s="20"/>
      <c r="E60" s="20"/>
      <c r="F60" s="20"/>
      <c r="G60" s="20"/>
      <c r="H60" s="20"/>
      <c r="I60" s="20"/>
      <c r="J60" s="20"/>
      <c r="K60" s="20"/>
      <c r="L60" s="57"/>
      <c r="M60" s="28"/>
      <c r="N60" s="66"/>
      <c r="O60" s="66"/>
      <c r="P60" s="12"/>
      <c r="Q60" s="12"/>
      <c r="R60" s="12"/>
      <c r="S60" s="11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.75">
      <c r="A61" s="56"/>
      <c r="B61" s="20" t="s">
        <v>47</v>
      </c>
      <c r="C61" s="20"/>
      <c r="D61" s="20"/>
      <c r="E61" s="20"/>
      <c r="F61" s="20"/>
      <c r="G61" s="20"/>
      <c r="H61" s="20"/>
      <c r="I61" s="20"/>
      <c r="J61" s="20"/>
      <c r="K61" s="20"/>
      <c r="L61" s="57"/>
      <c r="M61" s="28"/>
      <c r="N61" s="66"/>
      <c r="O61" s="66"/>
      <c r="P61" s="12"/>
      <c r="Q61" s="12"/>
      <c r="R61" s="12"/>
      <c r="S61" s="11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6.5" thickBot="1">
      <c r="A62" s="56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57"/>
      <c r="M62" s="28"/>
      <c r="N62" s="66"/>
      <c r="O62" s="66"/>
      <c r="P62" s="12"/>
      <c r="Q62" s="12"/>
      <c r="R62" s="12"/>
      <c r="S62" s="11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6.5" thickBot="1">
      <c r="A63" s="56"/>
      <c r="B63" s="20" t="s">
        <v>49</v>
      </c>
      <c r="C63" s="20"/>
      <c r="D63" s="20"/>
      <c r="E63" s="20"/>
      <c r="F63" s="20"/>
      <c r="G63" s="20"/>
      <c r="H63" s="20"/>
      <c r="I63" s="40"/>
      <c r="J63" s="14" t="str">
        <f>IF(I63&lt;0.001," ",IF(I63=8103.38,"Y","N"))</f>
        <v> </v>
      </c>
      <c r="K63" s="20"/>
      <c r="L63" s="57"/>
      <c r="M63" s="28">
        <f>IF(J63="Y",1,0)</f>
        <v>0</v>
      </c>
      <c r="N63" s="66"/>
      <c r="O63" s="66"/>
      <c r="P63" s="12"/>
      <c r="Q63" s="12"/>
      <c r="R63" s="12"/>
      <c r="S63" s="11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6.5" thickBot="1">
      <c r="A64" s="56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57"/>
      <c r="M64" s="28"/>
      <c r="N64" s="66"/>
      <c r="O64" s="66"/>
      <c r="P64" s="12"/>
      <c r="Q64" s="12"/>
      <c r="R64" s="12"/>
      <c r="S64" s="11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6.5" thickBot="1">
      <c r="A65" s="56"/>
      <c r="B65" s="20" t="s">
        <v>48</v>
      </c>
      <c r="C65" s="20"/>
      <c r="D65" s="20"/>
      <c r="E65" s="20"/>
      <c r="F65" s="20"/>
      <c r="G65" s="20"/>
      <c r="H65" s="20"/>
      <c r="I65" s="40"/>
      <c r="J65" s="14" t="str">
        <f>IF(I65&lt;0.001," ",IF(I65=8105.58,"Y","N"))</f>
        <v> </v>
      </c>
      <c r="K65" s="20"/>
      <c r="L65" s="57"/>
      <c r="M65" s="28">
        <f>IF(J65="Y",1,0)</f>
        <v>0</v>
      </c>
      <c r="N65" s="66"/>
      <c r="O65" s="66"/>
      <c r="P65" s="12"/>
      <c r="Q65" s="12"/>
      <c r="R65" s="12"/>
      <c r="S65" s="11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6.5" thickBot="1">
      <c r="A66" s="56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57"/>
      <c r="M66" s="28"/>
      <c r="N66" s="66"/>
      <c r="O66" s="66"/>
      <c r="P66" s="12"/>
      <c r="Q66" s="12"/>
      <c r="R66" s="12"/>
      <c r="S66" s="11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6.5" thickBot="1">
      <c r="A67" s="56"/>
      <c r="B67" s="20"/>
      <c r="C67" s="20"/>
      <c r="D67" s="20"/>
      <c r="E67" s="20"/>
      <c r="F67" s="20" t="s">
        <v>50</v>
      </c>
      <c r="G67" s="20"/>
      <c r="H67" s="20"/>
      <c r="I67" s="17"/>
      <c r="J67" s="14" t="str">
        <f>IF(I67&lt;0.01," ",IF(I67=2,"Y","N"))</f>
        <v> </v>
      </c>
      <c r="K67" s="20"/>
      <c r="L67" s="57"/>
      <c r="M67" s="28">
        <f>IF(J67="Y",1,0)</f>
        <v>0</v>
      </c>
      <c r="N67" s="66"/>
      <c r="O67" s="66"/>
      <c r="P67" s="12"/>
      <c r="Q67" s="12"/>
      <c r="R67" s="12"/>
      <c r="S67" s="11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6.5" thickBot="1">
      <c r="A68" s="56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57"/>
      <c r="M68" s="28"/>
      <c r="N68" s="66"/>
      <c r="O68" s="66"/>
      <c r="P68" s="12"/>
      <c r="Q68" s="12"/>
      <c r="R68" s="12"/>
      <c r="S68" s="11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6.5" thickBot="1">
      <c r="A69" s="56"/>
      <c r="B69" s="20"/>
      <c r="C69" s="20"/>
      <c r="D69" s="20"/>
      <c r="E69" s="20"/>
      <c r="F69" s="20" t="s">
        <v>51</v>
      </c>
      <c r="G69" s="20"/>
      <c r="H69" s="20"/>
      <c r="I69" s="15"/>
      <c r="J69" s="14" t="str">
        <f>IF(I69&lt;0.001," ",IF(I69=2.2,"Y","N"))</f>
        <v> </v>
      </c>
      <c r="K69" s="20"/>
      <c r="L69" s="57"/>
      <c r="M69" s="28">
        <f>IF(J69="Y",1,0)</f>
        <v>0</v>
      </c>
      <c r="N69" s="66"/>
      <c r="O69" s="66"/>
      <c r="P69" s="12"/>
      <c r="Q69" s="12"/>
      <c r="R69" s="12"/>
      <c r="S69" s="11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.75">
      <c r="A70" s="56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57"/>
      <c r="M70" s="28"/>
      <c r="N70" s="66"/>
      <c r="O70" s="66"/>
      <c r="P70" s="12"/>
      <c r="Q70" s="12"/>
      <c r="R70" s="12"/>
      <c r="S70" s="11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6.5" thickBot="1">
      <c r="A71" s="58">
        <v>6</v>
      </c>
      <c r="B71" s="20" t="s">
        <v>52</v>
      </c>
      <c r="C71" s="20"/>
      <c r="D71" s="20"/>
      <c r="E71" s="20"/>
      <c r="F71" s="20"/>
      <c r="G71" s="20"/>
      <c r="H71" s="20"/>
      <c r="I71" s="20"/>
      <c r="J71" s="20"/>
      <c r="K71" s="20"/>
      <c r="L71" s="57"/>
      <c r="M71" s="28"/>
      <c r="N71" s="66"/>
      <c r="O71" s="66"/>
      <c r="P71" s="12"/>
      <c r="Q71" s="12"/>
      <c r="R71" s="12"/>
      <c r="S71" s="11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6.5" thickBot="1">
      <c r="A72" s="56"/>
      <c r="B72" s="20" t="s">
        <v>53</v>
      </c>
      <c r="C72" s="20"/>
      <c r="D72" s="20"/>
      <c r="E72" s="20"/>
      <c r="F72" s="20"/>
      <c r="G72" s="20"/>
      <c r="H72" s="20"/>
      <c r="I72" s="15"/>
      <c r="J72" s="14" t="str">
        <f>IF(I72&lt;0.001," ",IF(I72=462.08,"Y","N"))</f>
        <v> </v>
      </c>
      <c r="K72" s="20"/>
      <c r="L72" s="57"/>
      <c r="M72" s="28">
        <f>IF(J72="Y",1,0)</f>
        <v>0</v>
      </c>
      <c r="N72" s="66"/>
      <c r="O72" s="66"/>
      <c r="P72" s="12"/>
      <c r="Q72" s="12"/>
      <c r="R72" s="12"/>
      <c r="S72" s="11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ht="15.75">
      <c r="A73" s="56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57"/>
      <c r="M73" s="28"/>
      <c r="N73" s="66"/>
      <c r="O73" s="66"/>
      <c r="P73" s="12"/>
      <c r="Q73" s="12"/>
      <c r="R73" s="12"/>
      <c r="S73" s="11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ht="16.5" thickBot="1">
      <c r="A74" s="58">
        <v>7</v>
      </c>
      <c r="B74" s="20" t="s">
        <v>54</v>
      </c>
      <c r="C74" s="20"/>
      <c r="D74" s="20"/>
      <c r="E74" s="20"/>
      <c r="F74" s="20"/>
      <c r="G74" s="20"/>
      <c r="H74" s="20"/>
      <c r="I74" s="20"/>
      <c r="J74" s="20"/>
      <c r="K74" s="20"/>
      <c r="L74" s="57"/>
      <c r="M74" s="28"/>
      <c r="N74" s="66"/>
      <c r="O74" s="66"/>
      <c r="P74" s="12"/>
      <c r="Q74" s="12"/>
      <c r="R74" s="12"/>
      <c r="S74" s="11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ht="16.5" thickBot="1">
      <c r="A75" s="56"/>
      <c r="B75" s="20" t="s">
        <v>55</v>
      </c>
      <c r="C75" s="20"/>
      <c r="D75" s="20"/>
      <c r="E75" s="20"/>
      <c r="F75" s="20"/>
      <c r="G75" s="20"/>
      <c r="H75" s="20"/>
      <c r="I75" s="40"/>
      <c r="J75" s="14" t="str">
        <f>IF(I75&lt;0.001," ",IF(I75=3162.91,"Y","N"))</f>
        <v> </v>
      </c>
      <c r="K75" s="20"/>
      <c r="L75" s="57"/>
      <c r="M75" s="28">
        <f>IF(J75="Y",1,0)</f>
        <v>0</v>
      </c>
      <c r="N75" s="66"/>
      <c r="O75" s="66"/>
      <c r="P75" s="12"/>
      <c r="Q75" s="12"/>
      <c r="R75" s="12"/>
      <c r="S75" s="11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ht="15.75">
      <c r="A76" s="56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57"/>
      <c r="M76" s="28"/>
      <c r="N76" s="66"/>
      <c r="O76" s="66"/>
      <c r="P76" s="12"/>
      <c r="Q76" s="12"/>
      <c r="R76" s="12"/>
      <c r="S76" s="11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ht="15.75">
      <c r="A77" s="58">
        <v>8</v>
      </c>
      <c r="B77" s="60" t="s">
        <v>56</v>
      </c>
      <c r="C77" s="20"/>
      <c r="D77" s="20"/>
      <c r="E77" s="20"/>
      <c r="F77" s="20"/>
      <c r="G77" s="20"/>
      <c r="H77" s="20"/>
      <c r="I77" s="20"/>
      <c r="J77" s="20"/>
      <c r="K77" s="20"/>
      <c r="L77" s="57"/>
      <c r="M77" s="28"/>
      <c r="N77" s="66"/>
      <c r="O77" s="66"/>
      <c r="P77" s="12"/>
      <c r="Q77" s="12"/>
      <c r="R77" s="12"/>
      <c r="S77" s="11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ht="15.75">
      <c r="A78" s="56"/>
      <c r="B78" s="60" t="s">
        <v>57</v>
      </c>
      <c r="C78" s="20"/>
      <c r="D78" s="20"/>
      <c r="E78" s="20"/>
      <c r="F78" s="20"/>
      <c r="G78" s="20"/>
      <c r="H78" s="20"/>
      <c r="I78" s="20"/>
      <c r="J78" s="20"/>
      <c r="K78" s="20"/>
      <c r="L78" s="57"/>
      <c r="M78" s="28"/>
      <c r="N78" s="66"/>
      <c r="O78" s="66"/>
      <c r="P78" s="12"/>
      <c r="Q78" s="12"/>
      <c r="R78" s="12"/>
      <c r="S78" s="11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ht="16.5" thickBot="1">
      <c r="A79" s="56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57"/>
      <c r="M79" s="28"/>
      <c r="N79" s="66"/>
      <c r="O79" s="66"/>
      <c r="P79" s="12"/>
      <c r="Q79" s="12"/>
      <c r="R79" s="12"/>
      <c r="S79" s="11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ht="16.5" thickBot="1">
      <c r="A80" s="56"/>
      <c r="B80" s="20" t="s">
        <v>5</v>
      </c>
      <c r="C80" s="20" t="s">
        <v>61</v>
      </c>
      <c r="D80" s="20"/>
      <c r="E80" s="20"/>
      <c r="F80" s="20"/>
      <c r="G80" s="20"/>
      <c r="H80" s="20"/>
      <c r="I80" s="17"/>
      <c r="J80" s="14" t="str">
        <f>IF(I80&lt;0.01," ",IF(I80=911,"Y","N"))</f>
        <v> </v>
      </c>
      <c r="K80" s="20"/>
      <c r="L80" s="57"/>
      <c r="M80" s="28">
        <f>IF(J80="Y",1,0)</f>
        <v>0</v>
      </c>
      <c r="N80" s="66"/>
      <c r="O80" s="66"/>
      <c r="P80" s="12"/>
      <c r="Q80" s="12"/>
      <c r="R80" s="12"/>
      <c r="S80" s="11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ht="16.5" thickBot="1">
      <c r="A81" s="56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57"/>
      <c r="M81" s="28"/>
      <c r="N81" s="66"/>
      <c r="O81" s="66"/>
      <c r="P81" s="12"/>
      <c r="Q81" s="12"/>
      <c r="R81" s="12"/>
      <c r="S81" s="11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ht="16.5" thickBot="1">
      <c r="A82" s="56"/>
      <c r="B82" s="20" t="s">
        <v>6</v>
      </c>
      <c r="C82" s="20" t="s">
        <v>62</v>
      </c>
      <c r="D82" s="20"/>
      <c r="E82" s="20"/>
      <c r="F82" s="20"/>
      <c r="G82" s="20"/>
      <c r="H82" s="20"/>
      <c r="I82" s="17"/>
      <c r="J82" s="14" t="str">
        <f>IF(I82&lt;0.01," ",IF(I82=754,"Y","N"))</f>
        <v> </v>
      </c>
      <c r="K82" s="20"/>
      <c r="L82" s="57"/>
      <c r="M82" s="28">
        <f>IF(J82="Y",1,0)</f>
        <v>0</v>
      </c>
      <c r="N82" s="66"/>
      <c r="O82" s="66"/>
      <c r="P82" s="12"/>
      <c r="Q82" s="12"/>
      <c r="R82" s="12"/>
      <c r="S82" s="11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16.5" thickBot="1">
      <c r="A83" s="56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57"/>
      <c r="M83" s="28"/>
      <c r="N83" s="66"/>
      <c r="O83" s="66"/>
      <c r="P83" s="12"/>
      <c r="Q83" s="12"/>
      <c r="R83" s="12"/>
      <c r="S83" s="11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ht="16.5" thickBot="1">
      <c r="A84" s="56"/>
      <c r="B84" s="20" t="s">
        <v>7</v>
      </c>
      <c r="C84" s="20" t="s">
        <v>32</v>
      </c>
      <c r="D84" s="20"/>
      <c r="E84" s="20"/>
      <c r="F84" s="20"/>
      <c r="G84" s="20"/>
      <c r="H84" s="20"/>
      <c r="I84" s="17"/>
      <c r="J84" s="14" t="str">
        <f>IF(I84&lt;0.01," ",IF(I84=114,"Y","N"))</f>
        <v> </v>
      </c>
      <c r="K84" s="20"/>
      <c r="L84" s="57"/>
      <c r="M84" s="28">
        <f>IF(J84="Y",1,0)</f>
        <v>0</v>
      </c>
      <c r="N84" s="66"/>
      <c r="O84" s="66"/>
      <c r="P84" s="12"/>
      <c r="Q84" s="12"/>
      <c r="R84" s="12"/>
      <c r="S84" s="11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ht="15.75">
      <c r="A85" s="56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57"/>
      <c r="M85" s="28"/>
      <c r="N85" s="66"/>
      <c r="O85" s="66"/>
      <c r="P85" s="12"/>
      <c r="Q85" s="12"/>
      <c r="R85" s="12"/>
      <c r="S85" s="11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ht="15.75">
      <c r="A86" s="56"/>
      <c r="B86" s="20" t="s">
        <v>8</v>
      </c>
      <c r="C86" s="20" t="s">
        <v>58</v>
      </c>
      <c r="D86" s="20"/>
      <c r="E86" s="20"/>
      <c r="F86" s="20"/>
      <c r="G86" s="20"/>
      <c r="H86" s="20"/>
      <c r="I86" s="20"/>
      <c r="J86" s="20"/>
      <c r="K86" s="20"/>
      <c r="L86" s="57"/>
      <c r="M86" s="28"/>
      <c r="N86" s="66"/>
      <c r="O86" s="66"/>
      <c r="P86" s="12"/>
      <c r="Q86" s="12"/>
      <c r="R86" s="12"/>
      <c r="S86" s="11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ht="15.75">
      <c r="A87" s="56"/>
      <c r="B87" s="24"/>
      <c r="C87" s="20" t="s">
        <v>59</v>
      </c>
      <c r="D87" s="20"/>
      <c r="E87" s="20"/>
      <c r="F87" s="20"/>
      <c r="G87" s="20"/>
      <c r="H87" s="20"/>
      <c r="I87" s="20"/>
      <c r="J87" s="20"/>
      <c r="K87" s="20"/>
      <c r="L87" s="57"/>
      <c r="M87" s="28"/>
      <c r="N87" s="66"/>
      <c r="O87" s="66"/>
      <c r="P87" s="12"/>
      <c r="Q87" s="12"/>
      <c r="R87" s="12"/>
      <c r="S87" s="11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ht="16.5" thickBot="1">
      <c r="A88" s="56"/>
      <c r="B88" s="20"/>
      <c r="C88" s="20" t="s">
        <v>60</v>
      </c>
      <c r="D88" s="20"/>
      <c r="E88" s="20"/>
      <c r="F88" s="20"/>
      <c r="G88" s="20"/>
      <c r="H88" s="23"/>
      <c r="I88" s="23"/>
      <c r="J88" s="23"/>
      <c r="K88" s="20"/>
      <c r="L88" s="57"/>
      <c r="M88" s="28"/>
      <c r="N88" s="66"/>
      <c r="O88" s="66"/>
      <c r="P88" s="12"/>
      <c r="Q88" s="12"/>
      <c r="R88" s="12"/>
      <c r="S88" s="11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16.5" thickBot="1">
      <c r="A89" s="56"/>
      <c r="B89" s="20"/>
      <c r="C89" s="20" t="s">
        <v>64</v>
      </c>
      <c r="D89" s="20"/>
      <c r="E89" s="20"/>
      <c r="F89" s="20"/>
      <c r="G89" s="20"/>
      <c r="H89" s="17"/>
      <c r="I89" s="61" t="s">
        <v>63</v>
      </c>
      <c r="J89" s="14" t="str">
        <f>IF(H89&lt;0.01," ",IF(H89=6,"Y","N"))</f>
        <v> </v>
      </c>
      <c r="K89" s="20"/>
      <c r="L89" s="57"/>
      <c r="M89" s="28">
        <f>IF(J89="Y",1,0)</f>
        <v>0</v>
      </c>
      <c r="N89" s="66"/>
      <c r="O89" s="66"/>
      <c r="P89" s="12"/>
      <c r="Q89" s="12"/>
      <c r="R89" s="12"/>
      <c r="S89" s="11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ht="15.75">
      <c r="A90" s="56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57"/>
      <c r="M90" s="28"/>
      <c r="N90" s="66"/>
      <c r="O90" s="66"/>
      <c r="P90" s="12"/>
      <c r="Q90" s="12"/>
      <c r="R90" s="12"/>
      <c r="S90" s="11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ht="15.75">
      <c r="A91" s="58">
        <v>9</v>
      </c>
      <c r="B91" s="20" t="s">
        <v>65</v>
      </c>
      <c r="C91" s="20"/>
      <c r="D91" s="20"/>
      <c r="E91" s="20"/>
      <c r="F91" s="20"/>
      <c r="G91" s="20"/>
      <c r="H91" s="20"/>
      <c r="I91" s="20"/>
      <c r="J91" s="20"/>
      <c r="K91" s="20"/>
      <c r="L91" s="57"/>
      <c r="M91" s="28"/>
      <c r="N91" s="66"/>
      <c r="O91" s="66"/>
      <c r="P91" s="12"/>
      <c r="Q91" s="12"/>
      <c r="R91" s="12"/>
      <c r="S91" s="11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ht="16.5" thickBot="1">
      <c r="A92" s="56"/>
      <c r="B92" s="20"/>
      <c r="C92" s="20"/>
      <c r="D92" s="20"/>
      <c r="E92" s="25" t="s">
        <v>79</v>
      </c>
      <c r="F92" s="20"/>
      <c r="G92" s="20"/>
      <c r="H92" s="20"/>
      <c r="I92" s="20"/>
      <c r="J92" s="20"/>
      <c r="K92" s="20"/>
      <c r="L92" s="57"/>
      <c r="M92" s="28"/>
      <c r="N92" s="66"/>
      <c r="O92" s="66"/>
      <c r="P92" s="12"/>
      <c r="Q92" s="12"/>
      <c r="R92" s="12"/>
      <c r="S92" s="11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ht="16.5" thickBot="1">
      <c r="A93" s="56"/>
      <c r="B93" s="20" t="s">
        <v>67</v>
      </c>
      <c r="C93" s="36"/>
      <c r="D93" s="37"/>
      <c r="E93" s="38"/>
      <c r="F93" s="39"/>
      <c r="G93" s="39"/>
      <c r="H93" s="21"/>
      <c r="I93" s="16"/>
      <c r="J93" s="14" t="str">
        <f>IF(I93&lt;0.01," ",IF(I93=7883,"Y","N"))</f>
        <v> </v>
      </c>
      <c r="K93" s="20"/>
      <c r="L93" s="57"/>
      <c r="M93" s="28">
        <f>IF(J93="Y",1,0)</f>
        <v>0</v>
      </c>
      <c r="N93" s="66"/>
      <c r="O93" s="66"/>
      <c r="P93" s="12"/>
      <c r="Q93" s="12"/>
      <c r="R93" s="12"/>
      <c r="S93" s="11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ht="16.5" thickBot="1">
      <c r="A94" s="56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57"/>
      <c r="M94" s="28"/>
      <c r="N94" s="66"/>
      <c r="O94" s="66"/>
      <c r="P94" s="12"/>
      <c r="Q94" s="12"/>
      <c r="R94" s="12"/>
      <c r="S94" s="11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ht="16.5" thickBot="1">
      <c r="A95" s="56"/>
      <c r="B95" s="20" t="s">
        <v>66</v>
      </c>
      <c r="C95" s="21"/>
      <c r="D95" s="35"/>
      <c r="E95" s="14"/>
      <c r="F95" s="20"/>
      <c r="G95" s="20"/>
      <c r="H95" s="21"/>
      <c r="I95" s="16"/>
      <c r="J95" s="14" t="str">
        <f>IF(I95&lt;0.01," ",IF(I95=27116,"Y","N"))</f>
        <v> </v>
      </c>
      <c r="K95" s="20"/>
      <c r="L95" s="57"/>
      <c r="M95" s="28">
        <f>IF(J95="Y",1,0)</f>
        <v>0</v>
      </c>
      <c r="N95" s="66"/>
      <c r="O95" s="66"/>
      <c r="P95" s="12"/>
      <c r="Q95" s="12"/>
      <c r="R95" s="12"/>
      <c r="S95" s="11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ht="16.5" thickBot="1">
      <c r="A96" s="56"/>
      <c r="B96" s="20"/>
      <c r="C96" s="20"/>
      <c r="D96" s="20"/>
      <c r="E96" s="20"/>
      <c r="F96" s="20"/>
      <c r="G96" s="20"/>
      <c r="H96" s="20"/>
      <c r="I96" s="18"/>
      <c r="J96" s="20"/>
      <c r="K96" s="20"/>
      <c r="L96" s="57"/>
      <c r="M96" s="28"/>
      <c r="N96" s="66"/>
      <c r="O96" s="66"/>
      <c r="P96" s="12"/>
      <c r="Q96" s="12"/>
      <c r="R96" s="12"/>
      <c r="S96" s="11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ht="16.5" thickBot="1">
      <c r="A97" s="56"/>
      <c r="B97" s="20" t="s">
        <v>68</v>
      </c>
      <c r="C97" s="22"/>
      <c r="D97" s="35"/>
      <c r="E97" s="14"/>
      <c r="F97" s="20"/>
      <c r="G97" s="20"/>
      <c r="H97" s="22"/>
      <c r="I97" s="16"/>
      <c r="J97" s="14" t="str">
        <f>IF(I97&lt;0.001," ",IF(I97=9981,"Y","N"))</f>
        <v> </v>
      </c>
      <c r="K97" s="20"/>
      <c r="L97" s="57"/>
      <c r="M97" s="28">
        <f>IF(J97="Y",1,0)</f>
        <v>0</v>
      </c>
      <c r="N97" s="66"/>
      <c r="O97" s="66"/>
      <c r="P97" s="12"/>
      <c r="Q97" s="12"/>
      <c r="R97" s="12"/>
      <c r="S97" s="11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ht="16.5" thickBot="1">
      <c r="A98" s="56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57"/>
      <c r="M98" s="28"/>
      <c r="N98" s="66"/>
      <c r="O98" s="66"/>
      <c r="P98" s="12"/>
      <c r="Q98" s="12"/>
      <c r="R98" s="12"/>
      <c r="S98" s="11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ht="16.5" thickBot="1">
      <c r="A99" s="56"/>
      <c r="B99" s="20" t="s">
        <v>69</v>
      </c>
      <c r="C99" s="22"/>
      <c r="D99" s="35"/>
      <c r="E99" s="14"/>
      <c r="F99" s="20"/>
      <c r="G99" s="20"/>
      <c r="H99" s="22"/>
      <c r="I99" s="16"/>
      <c r="J99" s="14" t="str">
        <f>IF(I99&lt;0.001," ",IF(I99=10647,"Y","N"))</f>
        <v> </v>
      </c>
      <c r="K99" s="20"/>
      <c r="L99" s="57"/>
      <c r="M99" s="28">
        <f>IF(J99="Y",1,0)</f>
        <v>0</v>
      </c>
      <c r="N99" s="66"/>
      <c r="O99" s="66"/>
      <c r="P99" s="12"/>
      <c r="Q99" s="12"/>
      <c r="R99" s="12"/>
      <c r="S99" s="11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ht="16.5" thickBot="1">
      <c r="A100" s="56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57"/>
      <c r="M100" s="28"/>
      <c r="N100" s="66"/>
      <c r="O100" s="66"/>
      <c r="P100" s="12"/>
      <c r="Q100" s="12"/>
      <c r="R100" s="12"/>
      <c r="S100" s="11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ht="16.5" thickBot="1">
      <c r="A101" s="56"/>
      <c r="B101" s="20" t="s">
        <v>70</v>
      </c>
      <c r="C101" s="22"/>
      <c r="D101" s="35"/>
      <c r="E101" s="14"/>
      <c r="F101" s="20"/>
      <c r="G101" s="20"/>
      <c r="H101" s="22"/>
      <c r="I101" s="16"/>
      <c r="J101" s="14" t="str">
        <f>IF(I101&lt;0.001," ",IF(I101=7184,"Y","N"))</f>
        <v> </v>
      </c>
      <c r="K101" s="20"/>
      <c r="L101" s="57"/>
      <c r="M101" s="28">
        <f>IF(J101="Y",1,0)</f>
        <v>0</v>
      </c>
      <c r="N101" s="66"/>
      <c r="O101" s="66"/>
      <c r="P101" s="12"/>
      <c r="Q101" s="12"/>
      <c r="R101" s="12"/>
      <c r="S101" s="11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ht="16.5" thickBot="1">
      <c r="A102" s="56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57"/>
      <c r="M102" s="28"/>
      <c r="N102" s="66"/>
      <c r="O102" s="66"/>
      <c r="P102" s="12"/>
      <c r="Q102" s="12"/>
      <c r="R102" s="12"/>
      <c r="S102" s="11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ht="16.5" thickBot="1">
      <c r="A103" s="56"/>
      <c r="B103" s="20" t="s">
        <v>71</v>
      </c>
      <c r="C103" s="22"/>
      <c r="D103" s="35"/>
      <c r="E103" s="14"/>
      <c r="F103" s="20"/>
      <c r="G103" s="20"/>
      <c r="H103" s="22"/>
      <c r="I103" s="16"/>
      <c r="J103" s="14" t="str">
        <f>IF(I103&lt;0.001," ",IF(I103=5805,"Y","N"))</f>
        <v> </v>
      </c>
      <c r="K103" s="20"/>
      <c r="L103" s="57"/>
      <c r="M103" s="28">
        <f>IF(J103="Y",1,0)</f>
        <v>0</v>
      </c>
      <c r="N103" s="66"/>
      <c r="O103" s="66"/>
      <c r="P103" s="12"/>
      <c r="Q103" s="12"/>
      <c r="R103" s="12"/>
      <c r="S103" s="11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ht="15.75">
      <c r="A104" s="56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57"/>
      <c r="M104" s="28"/>
      <c r="N104" s="66"/>
      <c r="O104" s="66"/>
      <c r="P104" s="12"/>
      <c r="Q104" s="12"/>
      <c r="R104" s="12"/>
      <c r="S104" s="11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ht="15.75">
      <c r="A105" s="58">
        <v>10</v>
      </c>
      <c r="B105" s="20" t="s">
        <v>72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57"/>
      <c r="M105" s="28"/>
      <c r="N105" s="66"/>
      <c r="O105" s="66"/>
      <c r="P105" s="12"/>
      <c r="Q105" s="12"/>
      <c r="R105" s="12"/>
      <c r="S105" s="11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ht="15.75">
      <c r="A106" s="56"/>
      <c r="B106" s="20" t="s">
        <v>73</v>
      </c>
      <c r="C106" s="20"/>
      <c r="D106" s="20"/>
      <c r="E106" s="25" t="s">
        <v>78</v>
      </c>
      <c r="F106" s="20"/>
      <c r="G106" s="20"/>
      <c r="H106" s="20"/>
      <c r="I106" s="20"/>
      <c r="J106" s="20"/>
      <c r="K106" s="20"/>
      <c r="L106" s="57"/>
      <c r="M106" s="28"/>
      <c r="N106" s="66"/>
      <c r="O106" s="66"/>
      <c r="P106" s="12"/>
      <c r="Q106" s="12"/>
      <c r="R106" s="12"/>
      <c r="S106" s="11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ht="16.5" thickBot="1">
      <c r="A107" s="56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57"/>
      <c r="M107" s="28"/>
      <c r="N107" s="66"/>
      <c r="O107" s="66"/>
      <c r="P107" s="12"/>
      <c r="Q107" s="12"/>
      <c r="R107" s="12"/>
      <c r="S107" s="11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ht="16.5" thickBot="1">
      <c r="A108" s="56"/>
      <c r="B108" s="20" t="s">
        <v>74</v>
      </c>
      <c r="C108" s="36"/>
      <c r="D108" s="37"/>
      <c r="E108" s="38"/>
      <c r="F108" s="39"/>
      <c r="G108" s="39"/>
      <c r="H108" s="44"/>
      <c r="I108" s="45"/>
      <c r="J108" s="14" t="str">
        <f>IF(H108&lt;0.01," ",IF(H108=385800,"Y","N"))</f>
        <v> </v>
      </c>
      <c r="K108" s="20"/>
      <c r="L108" s="57"/>
      <c r="M108" s="28">
        <f>IF(J108="Y",1,0)</f>
        <v>0</v>
      </c>
      <c r="N108" s="66"/>
      <c r="O108" s="66"/>
      <c r="P108" s="12"/>
      <c r="Q108" s="12"/>
      <c r="R108" s="12"/>
      <c r="S108" s="11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ht="16.5" thickBot="1">
      <c r="A109" s="56"/>
      <c r="B109" s="20"/>
      <c r="C109" s="20"/>
      <c r="D109" s="20"/>
      <c r="E109" s="20"/>
      <c r="F109" s="20"/>
      <c r="G109" s="20"/>
      <c r="H109" s="20"/>
      <c r="I109" s="23"/>
      <c r="J109" s="20"/>
      <c r="K109" s="20"/>
      <c r="L109" s="57"/>
      <c r="M109" s="28"/>
      <c r="N109" s="66"/>
      <c r="O109" s="66"/>
      <c r="P109" s="12"/>
      <c r="Q109" s="12"/>
      <c r="R109" s="12"/>
      <c r="S109" s="11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ht="16.5" thickBot="1">
      <c r="A110" s="56"/>
      <c r="B110" s="20" t="s">
        <v>75</v>
      </c>
      <c r="C110" s="21"/>
      <c r="D110" s="35"/>
      <c r="E110" s="14"/>
      <c r="F110" s="20"/>
      <c r="G110" s="20"/>
      <c r="H110" s="44"/>
      <c r="I110" s="45"/>
      <c r="J110" s="14" t="str">
        <f>IF(H110&lt;0.01," ",IF(H110=472400,"Y","N"))</f>
        <v> </v>
      </c>
      <c r="K110" s="20"/>
      <c r="L110" s="57"/>
      <c r="M110" s="28">
        <f>IF(J110="Y",1,0)</f>
        <v>0</v>
      </c>
      <c r="N110" s="66"/>
      <c r="O110" s="66"/>
      <c r="P110" s="12"/>
      <c r="Q110" s="12"/>
      <c r="R110" s="12"/>
      <c r="S110" s="11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ht="16.5" thickBot="1">
      <c r="A111" s="56"/>
      <c r="B111" s="20"/>
      <c r="C111" s="20"/>
      <c r="D111" s="20"/>
      <c r="E111" s="20"/>
      <c r="F111" s="20"/>
      <c r="G111" s="20"/>
      <c r="H111" s="20"/>
      <c r="I111" s="23"/>
      <c r="J111" s="20"/>
      <c r="K111" s="20"/>
      <c r="L111" s="57"/>
      <c r="M111" s="28"/>
      <c r="N111" s="66"/>
      <c r="O111" s="66"/>
      <c r="P111" s="12"/>
      <c r="Q111" s="12"/>
      <c r="R111" s="12"/>
      <c r="S111" s="11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ht="16.5" thickBot="1">
      <c r="A112" s="56"/>
      <c r="B112" s="20" t="s">
        <v>76</v>
      </c>
      <c r="C112" s="22"/>
      <c r="D112" s="35"/>
      <c r="E112" s="14"/>
      <c r="F112" s="20"/>
      <c r="G112" s="20"/>
      <c r="H112" s="44"/>
      <c r="I112" s="45"/>
      <c r="J112" s="14" t="str">
        <f>IF(H112&lt;0.001," ",IF(H112=506800,"Y","N"))</f>
        <v> </v>
      </c>
      <c r="K112" s="20"/>
      <c r="L112" s="57"/>
      <c r="M112" s="28">
        <f>IF(J112="Y",1,0)</f>
        <v>0</v>
      </c>
      <c r="N112" s="66"/>
      <c r="O112" s="66"/>
      <c r="P112" s="12"/>
      <c r="Q112" s="12"/>
      <c r="R112" s="12"/>
      <c r="S112" s="11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ht="16.5" thickBot="1">
      <c r="A113" s="56"/>
      <c r="B113" s="20"/>
      <c r="C113" s="20"/>
      <c r="D113" s="20"/>
      <c r="E113" s="20"/>
      <c r="F113" s="20"/>
      <c r="G113" s="20"/>
      <c r="H113" s="20"/>
      <c r="I113" s="23"/>
      <c r="J113" s="20"/>
      <c r="K113" s="20"/>
      <c r="L113" s="57"/>
      <c r="M113" s="28"/>
      <c r="N113" s="66"/>
      <c r="O113" s="66"/>
      <c r="P113" s="12"/>
      <c r="Q113" s="12"/>
      <c r="R113" s="12"/>
      <c r="S113" s="11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ht="16.5" thickBot="1">
      <c r="A114" s="56"/>
      <c r="B114" s="20" t="s">
        <v>77</v>
      </c>
      <c r="C114" s="22"/>
      <c r="D114" s="35"/>
      <c r="E114" s="14"/>
      <c r="F114" s="20"/>
      <c r="G114" s="20"/>
      <c r="H114" s="44"/>
      <c r="I114" s="45"/>
      <c r="J114" s="14" t="str">
        <f>IF(H114&lt;0.001," ",IF(H114=523800,"Y","N"))</f>
        <v> </v>
      </c>
      <c r="K114" s="20"/>
      <c r="L114" s="57"/>
      <c r="M114" s="28">
        <f>IF(J114="Y",1,0)</f>
        <v>0</v>
      </c>
      <c r="N114" s="66"/>
      <c r="O114" s="66"/>
      <c r="P114" s="12"/>
      <c r="Q114" s="12"/>
      <c r="R114" s="12"/>
      <c r="S114" s="11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ht="16.5" thickBot="1">
      <c r="A115" s="67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68"/>
      <c r="M115" s="28"/>
      <c r="N115" s="66"/>
      <c r="O115" s="66"/>
      <c r="P115" s="12"/>
      <c r="Q115" s="12"/>
      <c r="R115" s="12"/>
      <c r="S115" s="11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ht="16.5" thickTop="1">
      <c r="A116" s="69">
        <v>11</v>
      </c>
      <c r="B116" s="27" t="s">
        <v>85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70"/>
      <c r="M116" s="28"/>
      <c r="N116" s="66"/>
      <c r="O116" s="66"/>
      <c r="P116" s="12"/>
      <c r="Q116" s="12"/>
      <c r="R116" s="12"/>
      <c r="S116" s="11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ht="15.75">
      <c r="A117" s="56"/>
      <c r="B117" s="20" t="s">
        <v>80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57"/>
      <c r="M117" s="28"/>
      <c r="N117" s="66"/>
      <c r="O117" s="66"/>
      <c r="P117" s="12"/>
      <c r="Q117" s="12"/>
      <c r="R117" s="12"/>
      <c r="S117" s="11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ht="16.5" thickBot="1">
      <c r="A118" s="56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57"/>
      <c r="M118" s="28"/>
      <c r="N118" s="66"/>
      <c r="O118" s="66"/>
      <c r="P118" s="12"/>
      <c r="Q118" s="12"/>
      <c r="R118" s="12"/>
      <c r="S118" s="11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ht="16.5" thickBot="1">
      <c r="A119" s="56"/>
      <c r="B119" s="20" t="s">
        <v>5</v>
      </c>
      <c r="C119" s="20" t="s">
        <v>84</v>
      </c>
      <c r="D119" s="20"/>
      <c r="E119" s="20"/>
      <c r="F119" s="20"/>
      <c r="G119" s="20"/>
      <c r="H119" s="20"/>
      <c r="I119" s="17"/>
      <c r="J119" s="14" t="str">
        <f>IF(I119&lt;0.01," ",IF(I119=57,"Y","N"))</f>
        <v> </v>
      </c>
      <c r="K119" s="20"/>
      <c r="L119" s="57"/>
      <c r="M119" s="28">
        <f>IF(J119="Y",1,0)</f>
        <v>0</v>
      </c>
      <c r="N119" s="66"/>
      <c r="O119" s="66"/>
      <c r="P119" s="12"/>
      <c r="Q119" s="12"/>
      <c r="R119" s="12"/>
      <c r="S119" s="11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ht="16.5" thickBot="1">
      <c r="A120" s="56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57"/>
      <c r="M120" s="28"/>
      <c r="N120" s="66"/>
      <c r="O120" s="66"/>
      <c r="P120" s="12"/>
      <c r="Q120" s="12"/>
      <c r="R120" s="12"/>
      <c r="S120" s="11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6.5" thickBot="1">
      <c r="A121" s="56"/>
      <c r="B121" s="20" t="s">
        <v>6</v>
      </c>
      <c r="C121" s="20" t="s">
        <v>83</v>
      </c>
      <c r="D121" s="20"/>
      <c r="E121" s="20"/>
      <c r="F121" s="20"/>
      <c r="G121" s="20"/>
      <c r="H121" s="20"/>
      <c r="I121" s="17"/>
      <c r="J121" s="14" t="str">
        <f>IF(I121&lt;0.01," ",IF(I121=72,"Y","N"))</f>
        <v> </v>
      </c>
      <c r="K121" s="20"/>
      <c r="L121" s="57"/>
      <c r="M121" s="28">
        <f>IF(J121="Y",1,0)</f>
        <v>0</v>
      </c>
      <c r="N121" s="66"/>
      <c r="O121" s="66"/>
      <c r="P121" s="12"/>
      <c r="Q121" s="12"/>
      <c r="R121" s="12"/>
      <c r="S121" s="11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ht="16.5" thickBot="1">
      <c r="A122" s="56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57"/>
      <c r="M122" s="28"/>
      <c r="N122" s="66"/>
      <c r="O122" s="66"/>
      <c r="P122" s="12"/>
      <c r="Q122" s="12"/>
      <c r="R122" s="12"/>
      <c r="S122" s="11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ht="16.5" thickBot="1">
      <c r="A123" s="56"/>
      <c r="B123" s="20" t="s">
        <v>7</v>
      </c>
      <c r="C123" s="20" t="s">
        <v>82</v>
      </c>
      <c r="D123" s="20"/>
      <c r="E123" s="20"/>
      <c r="F123" s="20"/>
      <c r="G123" s="20"/>
      <c r="H123" s="20"/>
      <c r="I123" s="17"/>
      <c r="J123" s="14" t="str">
        <f>IF(I123&lt;0.01," ",IF(I123=55,"Y","N"))</f>
        <v> </v>
      </c>
      <c r="K123" s="20"/>
      <c r="L123" s="57"/>
      <c r="M123" s="28">
        <f>IF(J123="Y",1,0)</f>
        <v>0</v>
      </c>
      <c r="N123" s="66"/>
      <c r="O123" s="66"/>
      <c r="P123" s="12"/>
      <c r="Q123" s="12"/>
      <c r="R123" s="12"/>
      <c r="S123" s="11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ht="16.5" thickBot="1">
      <c r="A124" s="56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57"/>
      <c r="M124" s="28"/>
      <c r="N124" s="66"/>
      <c r="O124" s="66"/>
      <c r="P124" s="12"/>
      <c r="Q124" s="12"/>
      <c r="R124" s="12"/>
      <c r="S124" s="11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ht="16.5" thickBot="1">
      <c r="A125" s="56"/>
      <c r="B125" s="20" t="s">
        <v>8</v>
      </c>
      <c r="C125" s="20" t="s">
        <v>81</v>
      </c>
      <c r="D125" s="20"/>
      <c r="E125" s="20"/>
      <c r="F125" s="20"/>
      <c r="G125" s="20"/>
      <c r="H125" s="20"/>
      <c r="I125" s="17"/>
      <c r="J125" s="14" t="str">
        <f>IF(I125&lt;0.01," ",IF(I125=395,"Y","N"))</f>
        <v> </v>
      </c>
      <c r="K125" s="20"/>
      <c r="L125" s="57"/>
      <c r="M125" s="28">
        <f>IF(J125="Y",1,0)</f>
        <v>0</v>
      </c>
      <c r="N125" s="66"/>
      <c r="O125" s="66"/>
      <c r="P125" s="12"/>
      <c r="Q125" s="12"/>
      <c r="R125" s="12"/>
      <c r="S125" s="11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ht="15.75">
      <c r="A126" s="56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57"/>
      <c r="M126" s="28"/>
      <c r="N126" s="66"/>
      <c r="O126" s="66"/>
      <c r="P126" s="12"/>
      <c r="Q126" s="12"/>
      <c r="R126" s="12"/>
      <c r="S126" s="11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ht="15.75">
      <c r="A127" s="58">
        <v>12</v>
      </c>
      <c r="B127" s="20" t="s">
        <v>86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57"/>
      <c r="M127" s="28"/>
      <c r="N127" s="66"/>
      <c r="O127" s="66"/>
      <c r="P127" s="12"/>
      <c r="Q127" s="12"/>
      <c r="R127" s="12"/>
      <c r="S127" s="11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15.75">
      <c r="A128" s="56"/>
      <c r="B128" s="20" t="s">
        <v>87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57"/>
      <c r="M128" s="28"/>
      <c r="N128" s="66"/>
      <c r="O128" s="66"/>
      <c r="P128" s="12"/>
      <c r="Q128" s="12"/>
      <c r="R128" s="12"/>
      <c r="S128" s="11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ht="16.5" thickBot="1">
      <c r="A129" s="56"/>
      <c r="B129" s="20"/>
      <c r="C129" s="20"/>
      <c r="D129" s="20"/>
      <c r="E129" s="25" t="s">
        <v>78</v>
      </c>
      <c r="F129" s="20"/>
      <c r="G129" s="20"/>
      <c r="H129" s="20"/>
      <c r="I129" s="20"/>
      <c r="J129" s="20"/>
      <c r="K129" s="20"/>
      <c r="L129" s="57"/>
      <c r="M129" s="28"/>
      <c r="N129" s="66"/>
      <c r="O129" s="66"/>
      <c r="P129" s="12"/>
      <c r="Q129" s="12"/>
      <c r="R129" s="12"/>
      <c r="S129" s="11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ht="16.5" thickBot="1">
      <c r="A130" s="56"/>
      <c r="B130" s="20" t="s">
        <v>5</v>
      </c>
      <c r="C130" s="20" t="s">
        <v>88</v>
      </c>
      <c r="D130" s="20"/>
      <c r="E130" s="20"/>
      <c r="F130" s="20"/>
      <c r="G130" s="20"/>
      <c r="H130" s="46"/>
      <c r="I130" s="47"/>
      <c r="J130" s="14" t="str">
        <f>IF(H130&lt;0.01," ",IF(H130=16850000,"Y","N"))</f>
        <v> </v>
      </c>
      <c r="K130" s="20"/>
      <c r="L130" s="57"/>
      <c r="M130" s="28">
        <f>IF(J130="Y",1,0)</f>
        <v>0</v>
      </c>
      <c r="N130" s="66"/>
      <c r="O130" s="66"/>
      <c r="P130" s="12"/>
      <c r="Q130" s="12"/>
      <c r="R130" s="12"/>
      <c r="S130" s="11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ht="16.5" thickBot="1">
      <c r="A131" s="56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57"/>
      <c r="M131" s="28"/>
      <c r="N131" s="66"/>
      <c r="O131" s="66"/>
      <c r="P131" s="12"/>
      <c r="Q131" s="12"/>
      <c r="R131" s="12"/>
      <c r="S131" s="11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ht="16.5" thickBot="1">
      <c r="A132" s="56"/>
      <c r="B132" s="20" t="s">
        <v>6</v>
      </c>
      <c r="C132" s="20" t="s">
        <v>89</v>
      </c>
      <c r="D132" s="20"/>
      <c r="E132" s="20"/>
      <c r="F132" s="20"/>
      <c r="G132" s="20"/>
      <c r="H132" s="46"/>
      <c r="I132" s="47"/>
      <c r="J132" s="14" t="str">
        <f>IF(H132&lt;0.01," ",IF(H132=20720000,"Y","N"))</f>
        <v> </v>
      </c>
      <c r="K132" s="20"/>
      <c r="L132" s="57"/>
      <c r="M132" s="28">
        <f>IF(J132="Y",1,0)</f>
        <v>0</v>
      </c>
      <c r="N132" s="66"/>
      <c r="O132" s="66"/>
      <c r="P132" s="12"/>
      <c r="Q132" s="12"/>
      <c r="R132" s="12"/>
      <c r="S132" s="11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ht="16.5" thickBot="1">
      <c r="A133" s="62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4"/>
      <c r="M133" s="28">
        <f>SUM(M19:M132)</f>
        <v>0</v>
      </c>
      <c r="N133" s="66"/>
      <c r="O133" s="66"/>
      <c r="P133" s="12"/>
      <c r="Q133" s="12"/>
      <c r="R133" s="12"/>
      <c r="S133" s="11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ht="15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ht="15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ht="15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ht="15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ht="15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5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ht="15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5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ht="15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5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ht="15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ht="15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ht="15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5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1:31" ht="15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5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1:31" ht="15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1:31" ht="15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1:31" ht="15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5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1:31" ht="15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1:31" ht="15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1:31" ht="15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1:31" ht="15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1:31" ht="15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1:31" ht="15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1:31" ht="15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1:31" ht="15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5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1:31" ht="15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1:31" ht="15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1:31" ht="15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5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1:31" ht="15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5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1:31" ht="15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1:31" ht="15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1:31" ht="15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5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1:31" ht="15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5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1:31" ht="15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1:31" ht="15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1:31" ht="15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5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1:31" ht="15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5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1:31" ht="15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1:31" ht="15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1:31" ht="15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1:31" ht="15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1:31" ht="15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1:31" ht="15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1:31" ht="15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1:31" ht="15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1:31" ht="15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1:31" ht="15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5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ht="15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5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ht="15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ht="15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ht="15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5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ht="15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5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ht="15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ht="15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ht="15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5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ht="15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5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ht="15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ht="15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ht="15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ht="15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1:31" ht="15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1:31" ht="15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1:31" ht="15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1:31" ht="15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1:31" ht="15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1:31" ht="15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1:31" ht="1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1:31" ht="1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1:31" ht="1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1:31" ht="1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1:31" ht="1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1:31" ht="1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1:31" ht="1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1:31" ht="1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1:31" ht="1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1:31" ht="1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1:31" ht="1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1:31" ht="1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1:31" ht="1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1:31" ht="1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1:31" ht="1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1:31" ht="1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1:31" ht="1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1:31" ht="1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1:31" ht="1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1:31" ht="1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1:31" ht="1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1:31" ht="1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1:31" ht="1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1:31" ht="1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1:31" ht="1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1:31" ht="1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1:31" ht="1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1:31" ht="1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1:31" ht="1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1:31" ht="1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1:31" ht="1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1:31" ht="1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1:31" ht="1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1:31" ht="1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1:31" ht="1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1:31" ht="1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1:31" ht="1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1:31" ht="1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1:31" ht="1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1:31" ht="1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1:31" ht="1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1:31" ht="1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1:31" ht="1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1:31" ht="1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1:31" ht="1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1:31" ht="1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1:31" ht="1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1:31" ht="1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1:31" ht="1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1:31" ht="1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1:31" ht="1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1:31" ht="1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1:31" ht="1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1:31" ht="1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1:31" ht="1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1:31" ht="1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1:31" ht="1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1:31" ht="1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1:31" ht="1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1:31" ht="1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1:31" ht="1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1:31" ht="1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1:31" ht="1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1:31" ht="1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1:31" ht="1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1:31" ht="1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1:31" ht="1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1:31" ht="1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1:31" ht="1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1:31" ht="1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1:31" ht="1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1:31" ht="1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1:31" ht="1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1:31" ht="1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1:31" ht="1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1:31" ht="1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1:31" ht="1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1:31" ht="1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1:31" ht="1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1:31" ht="1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1:31" ht="1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1:31" ht="1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1:31" ht="1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1:31" ht="1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1:31" ht="1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1:31" ht="1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 spans="1:31" ht="1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 spans="1:31" ht="1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 spans="1:31" ht="1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 spans="1:31" ht="1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 spans="1:31" ht="1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 spans="1:31" ht="1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 spans="1:31" ht="1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 spans="1:31" ht="1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 spans="1:31" ht="1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 spans="1:31" ht="1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 spans="1:31" ht="1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 spans="1:31" ht="1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</sheetData>
  <sheetProtection password="DC3F" sheet="1"/>
  <mergeCells count="11">
    <mergeCell ref="H110:I110"/>
    <mergeCell ref="H112:I112"/>
    <mergeCell ref="H114:I114"/>
    <mergeCell ref="H132:I132"/>
    <mergeCell ref="H130:I130"/>
    <mergeCell ref="B8:E8"/>
    <mergeCell ref="H50:I50"/>
    <mergeCell ref="H52:I52"/>
    <mergeCell ref="H54:I54"/>
    <mergeCell ref="H56:I56"/>
    <mergeCell ref="H108:I108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portrait" paperSize="9" scale="78" r:id="rId4"/>
  <headerFooter>
    <oddFooter>&amp;LCompound Percentages
Revision&amp;CLes Quennevais School&amp;RCreated by 
Derek John</oddFooter>
  </headerFooter>
  <rowBreaks count="2" manualBreakCount="2">
    <brk id="57" max="11" man="1"/>
    <brk id="115" max="11" man="1"/>
  </rowBreaks>
  <colBreaks count="1" manualBreakCount="1">
    <brk id="12" max="65535" man="1"/>
  </colBreaks>
  <drawing r:id="rId3"/>
  <legacyDrawing r:id="rId2"/>
  <oleObjects>
    <oleObject progId="Word.Picture.8" shapeId="4433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2009-04-12T13:32:42Z</cp:lastPrinted>
  <dcterms:created xsi:type="dcterms:W3CDTF">2009-04-09T10:58:45Z</dcterms:created>
  <dcterms:modified xsi:type="dcterms:W3CDTF">2009-04-12T13:34:29Z</dcterms:modified>
  <cp:category/>
  <cp:version/>
  <cp:contentType/>
  <cp:contentStatus/>
</cp:coreProperties>
</file>