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725" windowHeight="8595" activeTab="0"/>
  </bookViews>
  <sheets>
    <sheet name="Revision Questions" sheetId="1" r:id="rId1"/>
    <sheet name="Past Paper Ques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Derek John</author>
  </authors>
  <commentList>
    <comment ref="J196" authorId="0">
      <text>
        <r>
          <rPr>
            <sz val="11"/>
            <rFont val="Times New Roman"/>
            <family val="1"/>
          </rPr>
          <t xml:space="preserve">The formula for speed 
S = </t>
        </r>
        <r>
          <rPr>
            <u val="single"/>
            <sz val="11"/>
            <rFont val="Times New Roman"/>
            <family val="1"/>
          </rPr>
          <t>D</t>
        </r>
        <r>
          <rPr>
            <sz val="11"/>
            <rFont val="Times New Roman"/>
            <family val="1"/>
          </rPr>
          <t xml:space="preserve"> 
      T
Use upper bound for Distance ( D) and lower bound for Time (T) for the maximum Speed (S)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<sst xmlns="http://schemas.openxmlformats.org/spreadsheetml/2006/main" count="243" uniqueCount="161">
  <si>
    <t>Instructions</t>
  </si>
  <si>
    <t>Name:</t>
  </si>
  <si>
    <t>(a)</t>
  </si>
  <si>
    <t xml:space="preserve">1 decimal place = </t>
  </si>
  <si>
    <t xml:space="preserve">(b) </t>
  </si>
  <si>
    <t>2 decimal places=</t>
  </si>
  <si>
    <t>%</t>
  </si>
  <si>
    <t>Score Past Paper Questions</t>
  </si>
  <si>
    <t>(c)</t>
  </si>
  <si>
    <t>(e)</t>
  </si>
  <si>
    <t xml:space="preserve">(d) </t>
  </si>
  <si>
    <t xml:space="preserve">(f) </t>
  </si>
  <si>
    <t>3 significant figures=</t>
  </si>
  <si>
    <t>2 significant figures=</t>
  </si>
  <si>
    <t xml:space="preserve">3 decimal places = </t>
  </si>
  <si>
    <t>1 significant figure=</t>
  </si>
  <si>
    <t>Without using a calculator find approximate answres to the following. Remember to show each stage of working:</t>
  </si>
  <si>
    <t>Approximation for 1.97</t>
  </si>
  <si>
    <t>=</t>
  </si>
  <si>
    <t>(b)</t>
  </si>
  <si>
    <t>(d)</t>
  </si>
  <si>
    <t>Approximation for 1.456</t>
  </si>
  <si>
    <t>Approximation for 1.4237</t>
  </si>
  <si>
    <t>Approximation for 5.002</t>
  </si>
  <si>
    <t>Approximation for 9.345</t>
  </si>
  <si>
    <t>Approximation for 19.345</t>
  </si>
  <si>
    <t>Approximation for 9.23</t>
  </si>
  <si>
    <t>(g)</t>
  </si>
  <si>
    <t>(h)</t>
  </si>
  <si>
    <t>Approximation for 2.13</t>
  </si>
  <si>
    <t>Approximation for 2.54</t>
  </si>
  <si>
    <t>Approximation for 2.033</t>
  </si>
  <si>
    <t>(j)</t>
  </si>
  <si>
    <t>Approximation for 21</t>
  </si>
  <si>
    <t>Approximation for 23</t>
  </si>
  <si>
    <t>Approximation for 81</t>
  </si>
  <si>
    <t>Approximation for 950</t>
  </si>
  <si>
    <t>Approximation for 3</t>
  </si>
  <si>
    <t>A supermarket chain sold 14634 tins of beans during a 4-week period.</t>
  </si>
  <si>
    <t>If the supermarket were open every day of the week, how many days did it take to sell the 14634 tins of beans?</t>
  </si>
  <si>
    <t>Approximation for 14634</t>
  </si>
  <si>
    <t>How many days in the 4-week period</t>
  </si>
  <si>
    <t>New approximation for 14634</t>
  </si>
  <si>
    <t>How many days taken to sell 14634 tins of beans</t>
  </si>
  <si>
    <t xml:space="preserve">  =</t>
  </si>
  <si>
    <t>A</t>
  </si>
  <si>
    <t>B</t>
  </si>
  <si>
    <t>C</t>
  </si>
  <si>
    <t>D</t>
  </si>
  <si>
    <t>E</t>
  </si>
  <si>
    <t>Score Revision Questions (Rounding)</t>
  </si>
  <si>
    <t>Score Revision Questions (Upper &amp; Lower Bounds)</t>
  </si>
  <si>
    <t>Jayne weighs herself on some scales that are accurate to the nearest 10 grams. The digital display shows her weight is:</t>
  </si>
  <si>
    <t>64.78 kg</t>
  </si>
  <si>
    <t xml:space="preserve">(a) </t>
  </si>
  <si>
    <t>Use your calculator to give each estimate correct to 7 decimal places</t>
  </si>
  <si>
    <t xml:space="preserve">(b)  </t>
  </si>
  <si>
    <t>What is the minimum she could weigh?</t>
  </si>
  <si>
    <t>What is the maximum she could weigh?</t>
  </si>
  <si>
    <t>kg</t>
  </si>
  <si>
    <t>Sandra has a parcel to post. To find out how much it will cost she weighs it.</t>
  </si>
  <si>
    <t>A set of kitchen scales, that weighs to the nearest 10g, shows that the parcel weighs 90g. What is the largest weight that</t>
  </si>
  <si>
    <t>g</t>
  </si>
  <si>
    <t>Next she weighs the parcel on a different set of kitchen scales, which are accurate to the nearest 5 g.</t>
  </si>
  <si>
    <t>The packet weighs 95g. What are the upper &amp; lower bounds of the package's weight?</t>
  </si>
  <si>
    <t xml:space="preserve">Upper bound </t>
  </si>
  <si>
    <t>Lower bound</t>
  </si>
  <si>
    <t xml:space="preserve">(c) </t>
  </si>
  <si>
    <t>The post office weighs the parcel on some scales to the nearest gram. It weighs 98g.</t>
  </si>
  <si>
    <t>Can all the scales be right?</t>
  </si>
  <si>
    <t>Y or N</t>
  </si>
  <si>
    <t>is a formula used by stockbrokers</t>
  </si>
  <si>
    <t>Upper</t>
  </si>
  <si>
    <t>Lower</t>
  </si>
  <si>
    <t>Use 1 decimal place</t>
  </si>
  <si>
    <t>Use 3 decimal places</t>
  </si>
  <si>
    <t>Help?</t>
  </si>
  <si>
    <t>m/s</t>
  </si>
  <si>
    <t>Use an appropriate level of accuracy.</t>
  </si>
  <si>
    <t>miles</t>
  </si>
  <si>
    <t>B1</t>
  </si>
  <si>
    <t>Calculate the minimum distance per day</t>
  </si>
  <si>
    <t>Calculate the minimum number of days travelling</t>
  </si>
  <si>
    <t>Calculate the minimum distance per year in cm</t>
  </si>
  <si>
    <t>Convert the distance in cm to km</t>
  </si>
  <si>
    <t>M1</t>
  </si>
  <si>
    <t>A1</t>
  </si>
  <si>
    <t>days</t>
  </si>
  <si>
    <t>cm</t>
  </si>
  <si>
    <t>km</t>
  </si>
  <si>
    <t>Approximation for 2.9</t>
  </si>
  <si>
    <t>Answer</t>
  </si>
  <si>
    <t>Greatest</t>
  </si>
  <si>
    <t>Least</t>
  </si>
  <si>
    <t>March 03</t>
  </si>
  <si>
    <t>November 03</t>
  </si>
  <si>
    <t>Minimum value of 12.3</t>
  </si>
  <si>
    <t>Maximum value of 15.6</t>
  </si>
  <si>
    <t>Minmum value of 7.20</t>
  </si>
  <si>
    <t>Maximum value of 150</t>
  </si>
  <si>
    <t>Lower bound of the lift load</t>
  </si>
  <si>
    <t>Can the load be safely carried?  Y or N</t>
  </si>
  <si>
    <t>Maximum value of 141</t>
  </si>
  <si>
    <t>45.34 ÷ 9.345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</si>
  <si>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</si>
  <si>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</si>
  <si>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r>
      <t>K</t>
    </r>
    <r>
      <rPr>
        <sz val="11"/>
        <rFont val="Times New Roman"/>
        <family val="1"/>
      </rPr>
      <t>= 456.9873</t>
    </r>
  </si>
  <si>
    <r>
      <t xml:space="preserve">Write </t>
    </r>
    <r>
      <rPr>
        <i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correct to:</t>
    </r>
  </si>
  <si>
    <t>8143 ÷ 81</t>
  </si>
  <si>
    <r>
      <t xml:space="preserve">6560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1.97</t>
    </r>
  </si>
  <si>
    <r>
      <t xml:space="preserve">8091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1.456</t>
    </r>
  </si>
  <si>
    <t>Approximation for 6560</t>
  </si>
  <si>
    <r>
      <t xml:space="preserve">Approximate answer to 6560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1.97</t>
    </r>
  </si>
  <si>
    <r>
      <t xml:space="preserve">38.45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1.4237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5.002</t>
    </r>
  </si>
  <si>
    <t>Approximation for 38.45</t>
  </si>
  <si>
    <t>Approximation for 8091</t>
  </si>
  <si>
    <r>
      <t xml:space="preserve">Approximate answer to 8091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1.456</t>
    </r>
  </si>
  <si>
    <r>
      <t xml:space="preserve">Approximate answer to 38.45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1.4237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5.002</t>
    </r>
  </si>
  <si>
    <t>Approximation for 45.34</t>
  </si>
  <si>
    <t>Approximate answer to 45.34 ÷ 9.345</t>
  </si>
  <si>
    <t>Approximation for 55.33</t>
  </si>
  <si>
    <t>Approximation for 7139</t>
  </si>
  <si>
    <r>
      <t xml:space="preserve">7139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2.13</t>
    </r>
  </si>
  <si>
    <r>
      <t xml:space="preserve">Approximate answer to 7139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2.13</t>
    </r>
  </si>
  <si>
    <r>
      <t xml:space="preserve">98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2.54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2.033</t>
    </r>
  </si>
  <si>
    <r>
      <t xml:space="preserve">19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21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23</t>
    </r>
  </si>
  <si>
    <t>Approximation for 98</t>
  </si>
  <si>
    <r>
      <t xml:space="preserve">Approximate answer to 98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2.54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2.033</t>
    </r>
  </si>
  <si>
    <t>Approximation for 19</t>
  </si>
  <si>
    <t>Approximation for 8143</t>
  </si>
  <si>
    <t>Approximate answer to 8143 ÷ 81</t>
  </si>
  <si>
    <t>62000 ÷ 950</t>
  </si>
  <si>
    <t>Approximation for 62000</t>
  </si>
  <si>
    <t>Approximate answer to 62000 ÷ 950</t>
  </si>
  <si>
    <t>π ÷ 3</t>
  </si>
  <si>
    <t>Approximation for π</t>
  </si>
  <si>
    <t>Approximate answer to π ÷ 3</t>
  </si>
  <si>
    <r>
      <t xml:space="preserve">Approximate answer to 19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21 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 xml:space="preserve"> 23</t>
    </r>
  </si>
  <si>
    <t>15000 ÷ 30</t>
  </si>
  <si>
    <t>3,       ,           ,           ,</t>
  </si>
  <si>
    <t>π is the number of times that the diameter of a circle divides into the circumference. Many values have been used as</t>
  </si>
  <si>
    <t>estimates - here are a few examples:</t>
  </si>
  <si>
    <t>Which is the most accurate estimate for π ?</t>
  </si>
  <si>
    <t>A / B / C / D or E</t>
  </si>
  <si>
    <t>What is the largest weight that the parcel could be (to the nearest gram)?</t>
  </si>
  <si>
    <r>
      <t>S</t>
    </r>
    <r>
      <rPr>
        <sz val="11"/>
        <rFont val="Times New Roman"/>
        <family val="1"/>
      </rPr>
      <t xml:space="preserve"> = 940, correct to 2 significant figures and </t>
    </r>
    <r>
      <rPr>
        <i/>
        <sz val="11"/>
        <rFont val="Times New Roman"/>
        <family val="1"/>
      </rPr>
      <t>T</t>
    </r>
    <r>
      <rPr>
        <sz val="11"/>
        <rFont val="Times New Roman"/>
        <family val="1"/>
      </rPr>
      <t xml:space="preserve"> = 5.56, correct to 3 significant figures.</t>
    </r>
  </si>
  <si>
    <r>
      <t xml:space="preserve">For the value of 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, write down the upper and lower bounds:</t>
    </r>
  </si>
  <si>
    <r>
      <t xml:space="preserve">For the value of </t>
    </r>
    <r>
      <rPr>
        <i/>
        <sz val="11"/>
        <rFont val="Times New Roman"/>
        <family val="1"/>
      </rPr>
      <t>T</t>
    </r>
    <r>
      <rPr>
        <sz val="11"/>
        <rFont val="Times New Roman"/>
        <family val="1"/>
      </rPr>
      <t>, write down the upper and lower bounds:</t>
    </r>
  </si>
  <si>
    <r>
      <t xml:space="preserve">Calculate the upper &amp; lower bound for </t>
    </r>
    <r>
      <rPr>
        <i/>
        <sz val="11"/>
        <rFont val="Times New Roman"/>
        <family val="1"/>
      </rPr>
      <t>R</t>
    </r>
  </si>
  <si>
    <t xml:space="preserve">Vince ran a 100m race in 10.3 second. If the time was measured to the nearest 0.1 seconds and the distance </t>
  </si>
  <si>
    <t>to the nearest metre, what is the maximum value of his average speed, in metres per second?</t>
  </si>
  <si>
    <t>(i)</t>
  </si>
  <si>
    <t>(k)</t>
  </si>
  <si>
    <t>(l)</t>
  </si>
  <si>
    <t>Approximation for 421</t>
  </si>
  <si>
    <t>Approximate answer to 55.33 x 19.345 x 9.23</t>
  </si>
  <si>
    <t xml:space="preserve">Approximation for </t>
  </si>
  <si>
    <t>Correct to 3 significant figures</t>
  </si>
  <si>
    <t>Approximation for 0.197</t>
  </si>
  <si>
    <t xml:space="preserve">Approximate answer to </t>
  </si>
  <si>
    <r>
      <t xml:space="preserve">What is the value of </t>
    </r>
    <r>
      <rPr>
        <i/>
        <sz val="11"/>
        <rFont val="Times New Roman"/>
        <family val="1"/>
      </rPr>
      <t>R</t>
    </r>
    <r>
      <rPr>
        <sz val="11"/>
        <rFont val="Times New Roman"/>
        <family val="1"/>
      </rPr>
      <t xml:space="preserve"> correct to an appropriate number of significant figures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</si>
</sst>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0"/>
  </numFmts>
  <fonts count="62">
    <font>
      <sz val="10"/>
      <name val="Arial"/>
      <family val="0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sz val="20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167" fontId="5" fillId="33" borderId="15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hidden="1"/>
    </xf>
    <xf numFmtId="2" fontId="5" fillId="33" borderId="15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168" fontId="5" fillId="33" borderId="15" xfId="0" applyNumberFormat="1" applyFont="1" applyFill="1" applyBorder="1" applyAlignment="1" applyProtection="1">
      <alignment horizontal="center"/>
      <protection locked="0"/>
    </xf>
    <xf numFmtId="1" fontId="5" fillId="33" borderId="15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 applyProtection="1">
      <alignment/>
      <protection hidden="1"/>
    </xf>
    <xf numFmtId="0" fontId="5" fillId="33" borderId="18" xfId="0" applyFont="1" applyFill="1" applyBorder="1" applyAlignment="1">
      <alignment/>
    </xf>
    <xf numFmtId="0" fontId="10" fillId="33" borderId="17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169" fontId="5" fillId="33" borderId="15" xfId="0" applyNumberFormat="1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2" fillId="33" borderId="15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0" fillId="33" borderId="19" xfId="0" applyFont="1" applyFill="1" applyBorder="1" applyAlignment="1" applyProtection="1">
      <alignment horizontal="center"/>
      <protection hidden="1"/>
    </xf>
    <xf numFmtId="0" fontId="15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14" fillId="33" borderId="15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 applyProtection="1">
      <alignment horizontal="center"/>
      <protection locked="0"/>
    </xf>
    <xf numFmtId="0" fontId="14" fillId="33" borderId="2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/>
    </xf>
    <xf numFmtId="0" fontId="14" fillId="33" borderId="0" xfId="0" applyFont="1" applyFill="1" applyBorder="1" applyAlignment="1" quotePrefix="1">
      <alignment horizontal="center"/>
    </xf>
    <xf numFmtId="0" fontId="18" fillId="33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4" fillId="33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17" fontId="8" fillId="33" borderId="0" xfId="0" applyNumberFormat="1" applyFont="1" applyFill="1" applyBorder="1" applyAlignment="1" quotePrefix="1">
      <alignment/>
    </xf>
    <xf numFmtId="0" fontId="22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20" fillId="33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247650</xdr:rowOff>
    </xdr:from>
    <xdr:to>
      <xdr:col>10</xdr:col>
      <xdr:colOff>400050</xdr:colOff>
      <xdr:row>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14575" y="247650"/>
          <a:ext cx="42767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Rounding Revision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533400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19050</xdr:rowOff>
    </xdr:from>
    <xdr:to>
      <xdr:col>8</xdr:col>
      <xdr:colOff>523875</xdr:colOff>
      <xdr:row>0</xdr:row>
      <xdr:rowOff>295275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09950" y="19050"/>
          <a:ext cx="2085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285750</xdr:colOff>
      <xdr:row>5</xdr:row>
      <xdr:rowOff>66675</xdr:rowOff>
    </xdr:from>
    <xdr:to>
      <xdr:col>11</xdr:col>
      <xdr:colOff>28575</xdr:colOff>
      <xdr:row>5</xdr:row>
      <xdr:rowOff>66675</xdr:rowOff>
    </xdr:to>
    <xdr:sp>
      <xdr:nvSpPr>
        <xdr:cNvPr id="4" name="Line 1"/>
        <xdr:cNvSpPr>
          <a:spLocks/>
        </xdr:cNvSpPr>
      </xdr:nvSpPr>
      <xdr:spPr>
        <a:xfrm>
          <a:off x="2162175" y="1085850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148</xdr:row>
      <xdr:rowOff>152400</xdr:rowOff>
    </xdr:from>
    <xdr:to>
      <xdr:col>12</xdr:col>
      <xdr:colOff>238125</xdr:colOff>
      <xdr:row>152</xdr:row>
      <xdr:rowOff>57150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003625"/>
          <a:ext cx="73342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17</xdr:row>
      <xdr:rowOff>95250</xdr:rowOff>
    </xdr:from>
    <xdr:to>
      <xdr:col>12</xdr:col>
      <xdr:colOff>161925</xdr:colOff>
      <xdr:row>21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552825"/>
          <a:ext cx="73056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304800</xdr:colOff>
      <xdr:row>0</xdr:row>
      <xdr:rowOff>238125</xdr:rowOff>
    </xdr:from>
    <xdr:to>
      <xdr:col>11</xdr:col>
      <xdr:colOff>47625</xdr:colOff>
      <xdr:row>0</xdr:row>
      <xdr:rowOff>238125</xdr:rowOff>
    </xdr:to>
    <xdr:sp>
      <xdr:nvSpPr>
        <xdr:cNvPr id="7" name="Line 39"/>
        <xdr:cNvSpPr>
          <a:spLocks/>
        </xdr:cNvSpPr>
      </xdr:nvSpPr>
      <xdr:spPr>
        <a:xfrm>
          <a:off x="2181225" y="238125"/>
          <a:ext cx="469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</xdr:row>
      <xdr:rowOff>85725</xdr:rowOff>
    </xdr:from>
    <xdr:to>
      <xdr:col>12</xdr:col>
      <xdr:colOff>38100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19225"/>
          <a:ext cx="7105650" cy="3581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438150</xdr:colOff>
      <xdr:row>0</xdr:row>
      <xdr:rowOff>285750</xdr:rowOff>
    </xdr:from>
    <xdr:to>
      <xdr:col>10</xdr:col>
      <xdr:colOff>400050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85750"/>
          <a:ext cx="46291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Rounding Past Paper Questions
</a:t>
          </a:r>
        </a:p>
      </xdr:txBody>
    </xdr:sp>
    <xdr:clientData/>
  </xdr:twoCellAnchor>
  <xdr:twoCellAnchor>
    <xdr:from>
      <xdr:col>5</xdr:col>
      <xdr:colOff>266700</xdr:colOff>
      <xdr:row>0</xdr:row>
      <xdr:rowOff>19050</xdr:rowOff>
    </xdr:from>
    <xdr:to>
      <xdr:col>8</xdr:col>
      <xdr:colOff>523875</xdr:colOff>
      <xdr:row>0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71850" y="19050"/>
          <a:ext cx="2228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285750</xdr:colOff>
      <xdr:row>5</xdr:row>
      <xdr:rowOff>66675</xdr:rowOff>
    </xdr:from>
    <xdr:to>
      <xdr:col>11</xdr:col>
      <xdr:colOff>28575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>
          <a:off x="2114550" y="107632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276225</xdr:rowOff>
    </xdr:from>
    <xdr:to>
      <xdr:col>11</xdr:col>
      <xdr:colOff>47625</xdr:colOff>
      <xdr:row>0</xdr:row>
      <xdr:rowOff>276225</xdr:rowOff>
    </xdr:to>
    <xdr:sp>
      <xdr:nvSpPr>
        <xdr:cNvPr id="5" name="Line 6"/>
        <xdr:cNvSpPr>
          <a:spLocks/>
        </xdr:cNvSpPr>
      </xdr:nvSpPr>
      <xdr:spPr>
        <a:xfrm>
          <a:off x="2133600" y="27622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381000</xdr:colOff>
      <xdr:row>10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097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66675</xdr:rowOff>
    </xdr:from>
    <xdr:to>
      <xdr:col>12</xdr:col>
      <xdr:colOff>38100</xdr:colOff>
      <xdr:row>45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rcRect r="-537" b="73077"/>
        <a:stretch>
          <a:fillRect/>
        </a:stretch>
      </xdr:blipFill>
      <xdr:spPr>
        <a:xfrm>
          <a:off x="619125" y="7229475"/>
          <a:ext cx="71342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276225</xdr:colOff>
      <xdr:row>41</xdr:row>
      <xdr:rowOff>38100</xdr:rowOff>
    </xdr:from>
    <xdr:to>
      <xdr:col>0</xdr:col>
      <xdr:colOff>542925</xdr:colOff>
      <xdr:row>43</xdr:row>
      <xdr:rowOff>104775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7439025"/>
          <a:ext cx="266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76200</xdr:rowOff>
    </xdr:from>
    <xdr:to>
      <xdr:col>10</xdr:col>
      <xdr:colOff>28575</xdr:colOff>
      <xdr:row>57</xdr:row>
      <xdr:rowOff>9525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9658350"/>
          <a:ext cx="58769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285750</xdr:colOff>
      <xdr:row>54</xdr:row>
      <xdr:rowOff>0</xdr:rowOff>
    </xdr:from>
    <xdr:to>
      <xdr:col>0</xdr:col>
      <xdr:colOff>552450</xdr:colOff>
      <xdr:row>56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9820275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28575</xdr:rowOff>
    </xdr:from>
    <xdr:to>
      <xdr:col>6</xdr:col>
      <xdr:colOff>666750</xdr:colOff>
      <xdr:row>68</xdr:row>
      <xdr:rowOff>114300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1610975"/>
          <a:ext cx="372427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190500</xdr:colOff>
      <xdr:row>72</xdr:row>
      <xdr:rowOff>19050</xdr:rowOff>
    </xdr:from>
    <xdr:to>
      <xdr:col>7</xdr:col>
      <xdr:colOff>19050</xdr:colOff>
      <xdr:row>73</xdr:row>
      <xdr:rowOff>171450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13382625"/>
          <a:ext cx="3686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64</xdr:row>
      <xdr:rowOff>9525</xdr:rowOff>
    </xdr:from>
    <xdr:to>
      <xdr:col>0</xdr:col>
      <xdr:colOff>561975</xdr:colOff>
      <xdr:row>66</xdr:row>
      <xdr:rowOff>57150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830050"/>
          <a:ext cx="228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76</xdr:row>
      <xdr:rowOff>95250</xdr:rowOff>
    </xdr:from>
    <xdr:to>
      <xdr:col>9</xdr:col>
      <xdr:colOff>476250</xdr:colOff>
      <xdr:row>83</xdr:row>
      <xdr:rowOff>133350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4249400"/>
          <a:ext cx="56007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77</xdr:row>
      <xdr:rowOff>0</xdr:rowOff>
    </xdr:from>
    <xdr:to>
      <xdr:col>0</xdr:col>
      <xdr:colOff>561975</xdr:colOff>
      <xdr:row>79</xdr:row>
      <xdr:rowOff>47625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392275"/>
          <a:ext cx="228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93</xdr:row>
      <xdr:rowOff>19050</xdr:rowOff>
    </xdr:from>
    <xdr:to>
      <xdr:col>12</xdr:col>
      <xdr:colOff>9525</xdr:colOff>
      <xdr:row>102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7583150"/>
          <a:ext cx="696277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48" customWidth="1"/>
    <col min="2" max="2" width="9.140625" style="1" customWidth="1"/>
    <col min="3" max="4" width="9.8515625" style="1" customWidth="1"/>
    <col min="5" max="10" width="9.140625" style="1" customWidth="1"/>
    <col min="11" max="11" width="9.57421875" style="1" customWidth="1"/>
    <col min="12" max="13" width="9.140625" style="1" customWidth="1"/>
    <col min="14" max="14" width="17.8515625" style="1" customWidth="1"/>
    <col min="15" max="16384" width="9.140625" style="1" customWidth="1"/>
  </cols>
  <sheetData>
    <row r="1" spans="1:13" ht="26.25">
      <c r="A1" s="4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5.75">
      <c r="A2" s="4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2.75">
      <c r="A4" s="4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2.75">
      <c r="A5" s="4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2.75">
      <c r="A7" s="4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9.5" thickBot="1">
      <c r="A8" s="49" t="s">
        <v>1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9.5" thickBot="1">
      <c r="A9" s="50" t="s">
        <v>50</v>
      </c>
      <c r="B9" s="8"/>
      <c r="C9" s="8"/>
      <c r="D9" s="13"/>
      <c r="E9" s="14">
        <f>L150/54*100</f>
        <v>0</v>
      </c>
      <c r="F9" s="8" t="s">
        <v>6</v>
      </c>
      <c r="G9" s="15" t="s">
        <v>51</v>
      </c>
      <c r="H9" s="8"/>
      <c r="I9" s="8"/>
      <c r="J9" s="13"/>
      <c r="K9" s="8"/>
      <c r="L9" s="16">
        <f>L199/14*100</f>
        <v>0</v>
      </c>
      <c r="M9" s="9" t="s">
        <v>6</v>
      </c>
    </row>
    <row r="10" spans="1:13" ht="16.5" thickBot="1">
      <c r="A10" s="5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ht="19.5" thickBot="1">
      <c r="A11" s="50" t="s">
        <v>7</v>
      </c>
      <c r="B11" s="8"/>
      <c r="C11" s="8"/>
      <c r="D11" s="16">
        <f>'Past Paper Questions'!M115/17*100</f>
        <v>0</v>
      </c>
      <c r="E11" s="17" t="s">
        <v>6</v>
      </c>
      <c r="F11" s="8"/>
      <c r="G11" s="8"/>
      <c r="H11" s="8"/>
      <c r="I11" s="8"/>
      <c r="J11" s="8"/>
      <c r="K11" s="8"/>
      <c r="L11" s="8"/>
      <c r="M11" s="9"/>
    </row>
    <row r="12" spans="1:13" ht="12.75">
      <c r="A12" s="5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12.75">
      <c r="A13" s="5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18.75">
      <c r="A14" s="49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15.75">
      <c r="A15" s="50" t="s">
        <v>104</v>
      </c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9"/>
    </row>
    <row r="16" spans="1:13" ht="15.75">
      <c r="A16" s="50"/>
      <c r="B16" s="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9"/>
    </row>
    <row r="17" spans="1:13" ht="15.75">
      <c r="A17" s="50" t="s">
        <v>105</v>
      </c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ht="12.75">
      <c r="A18" s="4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12.75">
      <c r="A19" s="4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ht="12.75">
      <c r="A20" s="4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12.75">
      <c r="A21" s="4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ht="12.75">
      <c r="A22" s="4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2.75">
      <c r="A23" s="4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ht="16.5" thickBot="1">
      <c r="A24" s="45">
        <v>1</v>
      </c>
      <c r="B24" s="52" t="s">
        <v>106</v>
      </c>
      <c r="C24" s="8"/>
      <c r="D24" s="53" t="s">
        <v>107</v>
      </c>
      <c r="E24" s="8"/>
      <c r="F24" s="8"/>
      <c r="G24" s="8"/>
      <c r="H24" s="8"/>
      <c r="I24" s="8"/>
      <c r="J24" s="8"/>
      <c r="K24" s="8"/>
      <c r="L24" s="8"/>
      <c r="M24" s="9"/>
    </row>
    <row r="25" spans="1:13" ht="15.75" thickBot="1">
      <c r="A25" s="46"/>
      <c r="B25" s="54" t="s">
        <v>2</v>
      </c>
      <c r="C25" s="53" t="s">
        <v>3</v>
      </c>
      <c r="D25" s="8"/>
      <c r="E25" s="19"/>
      <c r="F25" s="20" t="str">
        <f>IF(E25&lt;1," ",IF(E25=457,"Y","N"))</f>
        <v> </v>
      </c>
      <c r="G25" s="53" t="s">
        <v>4</v>
      </c>
      <c r="H25" s="53" t="s">
        <v>5</v>
      </c>
      <c r="I25" s="8"/>
      <c r="J25" s="21"/>
      <c r="K25" s="20" t="str">
        <f>IF(J25&lt;1," ",IF(J25=456.99,"Y","N"))</f>
        <v> </v>
      </c>
      <c r="L25" s="22">
        <f>IF(F25="Y",1,0)</f>
        <v>0</v>
      </c>
      <c r="M25" s="9"/>
    </row>
    <row r="26" spans="1:13" ht="15.75" thickBot="1">
      <c r="A26" s="46"/>
      <c r="B26" s="53"/>
      <c r="C26" s="53"/>
      <c r="D26" s="8"/>
      <c r="E26" s="8"/>
      <c r="F26" s="23"/>
      <c r="G26" s="53"/>
      <c r="H26" s="53"/>
      <c r="I26" s="8"/>
      <c r="J26" s="8"/>
      <c r="K26" s="23"/>
      <c r="L26" s="22">
        <f>IF(K25="Y",1,0)</f>
        <v>0</v>
      </c>
      <c r="M26" s="9"/>
    </row>
    <row r="27" spans="1:13" ht="15.75" thickBot="1">
      <c r="A27" s="46"/>
      <c r="B27" s="54" t="s">
        <v>8</v>
      </c>
      <c r="C27" s="53" t="s">
        <v>14</v>
      </c>
      <c r="D27" s="8"/>
      <c r="E27" s="24"/>
      <c r="F27" s="20" t="str">
        <f>IF(E27&lt;1," ",IF(E27=456.987,"Y","N"))</f>
        <v> </v>
      </c>
      <c r="G27" s="53" t="s">
        <v>10</v>
      </c>
      <c r="H27" s="53" t="s">
        <v>12</v>
      </c>
      <c r="I27" s="8"/>
      <c r="J27" s="25"/>
      <c r="K27" s="20" t="str">
        <f>IF(J27&lt;1," ",IF(J27=457,"Y","N"))</f>
        <v> </v>
      </c>
      <c r="L27" s="22">
        <f>IF(F27="Y",1,0)</f>
        <v>0</v>
      </c>
      <c r="M27" s="9"/>
    </row>
    <row r="28" spans="1:13" ht="15.75" thickBot="1">
      <c r="A28" s="46"/>
      <c r="B28" s="53"/>
      <c r="C28" s="53"/>
      <c r="D28" s="8"/>
      <c r="E28" s="8"/>
      <c r="F28" s="23"/>
      <c r="G28" s="53"/>
      <c r="H28" s="53"/>
      <c r="I28" s="8"/>
      <c r="J28" s="8"/>
      <c r="K28" s="23"/>
      <c r="L28" s="22">
        <f>IF(K27="Y",1,0)</f>
        <v>0</v>
      </c>
      <c r="M28" s="9"/>
    </row>
    <row r="29" spans="1:13" ht="15.75" thickBot="1">
      <c r="A29" s="46"/>
      <c r="B29" s="54" t="s">
        <v>9</v>
      </c>
      <c r="C29" s="53" t="s">
        <v>13</v>
      </c>
      <c r="D29" s="8"/>
      <c r="E29" s="25"/>
      <c r="F29" s="20" t="str">
        <f>IF(E29&lt;1," ",IF(E29=460,"Y","N"))</f>
        <v> </v>
      </c>
      <c r="G29" s="53" t="s">
        <v>11</v>
      </c>
      <c r="H29" s="53" t="s">
        <v>15</v>
      </c>
      <c r="I29" s="8"/>
      <c r="J29" s="25"/>
      <c r="K29" s="20" t="str">
        <f>IF(J29&lt;1," ",IF(J29=500,"Y","N"))</f>
        <v> </v>
      </c>
      <c r="L29" s="22">
        <f>IF(F29="Y",1,0)</f>
        <v>0</v>
      </c>
      <c r="M29" s="9"/>
    </row>
    <row r="30" spans="1:13" ht="12.75">
      <c r="A30" s="46"/>
      <c r="B30" s="8"/>
      <c r="C30" s="8"/>
      <c r="D30" s="8"/>
      <c r="E30" s="8"/>
      <c r="F30" s="8"/>
      <c r="G30" s="8"/>
      <c r="H30" s="8"/>
      <c r="I30" s="8"/>
      <c r="J30" s="8"/>
      <c r="K30" s="8"/>
      <c r="L30" s="22">
        <f>IF(K29="Y",1,0)</f>
        <v>0</v>
      </c>
      <c r="M30" s="9"/>
    </row>
    <row r="31" spans="1:13" ht="15.75">
      <c r="A31" s="45">
        <v>2</v>
      </c>
      <c r="B31" s="53" t="s">
        <v>16</v>
      </c>
      <c r="C31" s="8"/>
      <c r="D31" s="8"/>
      <c r="E31" s="8"/>
      <c r="F31" s="8"/>
      <c r="G31" s="8"/>
      <c r="H31" s="8"/>
      <c r="I31" s="8"/>
      <c r="J31" s="8"/>
      <c r="K31" s="8"/>
      <c r="L31" s="22"/>
      <c r="M31" s="9"/>
    </row>
    <row r="32" spans="1:13" ht="12.75">
      <c r="A32" s="46"/>
      <c r="B32" s="8"/>
      <c r="C32" s="8"/>
      <c r="D32" s="8"/>
      <c r="E32" s="8"/>
      <c r="F32" s="8"/>
      <c r="G32" s="8"/>
      <c r="H32" s="8"/>
      <c r="I32" s="8"/>
      <c r="J32" s="8"/>
      <c r="K32" s="8"/>
      <c r="L32" s="22"/>
      <c r="M32" s="9"/>
    </row>
    <row r="33" spans="1:13" ht="15.75" thickBot="1">
      <c r="A33" s="46"/>
      <c r="B33" s="55"/>
      <c r="C33" s="56"/>
      <c r="D33" s="56"/>
      <c r="E33" s="56"/>
      <c r="F33" s="56"/>
      <c r="G33" s="56"/>
      <c r="H33" s="56"/>
      <c r="I33" s="56"/>
      <c r="J33" s="5"/>
      <c r="K33" s="6"/>
      <c r="L33" s="22"/>
      <c r="M33" s="9"/>
    </row>
    <row r="34" spans="1:13" ht="15.75" thickBot="1">
      <c r="A34" s="46"/>
      <c r="B34" s="57" t="s">
        <v>2</v>
      </c>
      <c r="C34" s="53" t="s">
        <v>109</v>
      </c>
      <c r="D34" s="53"/>
      <c r="E34" s="53" t="s">
        <v>111</v>
      </c>
      <c r="F34" s="53"/>
      <c r="G34" s="53"/>
      <c r="H34" s="58" t="s">
        <v>18</v>
      </c>
      <c r="I34" s="59"/>
      <c r="J34" s="20" t="str">
        <f>IF(I34&lt;1," ",IF(I34=7000,"Y","N"))</f>
        <v> </v>
      </c>
      <c r="K34" s="9"/>
      <c r="L34" s="22">
        <f>IF(J34="Y",1,0)</f>
        <v>0</v>
      </c>
      <c r="M34" s="9"/>
    </row>
    <row r="35" spans="1:13" ht="15.75" thickBot="1">
      <c r="A35" s="46"/>
      <c r="B35" s="60"/>
      <c r="C35" s="53"/>
      <c r="D35" s="53"/>
      <c r="E35" s="53" t="s">
        <v>17</v>
      </c>
      <c r="F35" s="53"/>
      <c r="G35" s="53"/>
      <c r="H35" s="58" t="s">
        <v>18</v>
      </c>
      <c r="I35" s="59"/>
      <c r="J35" s="20" t="str">
        <f>IF(I35&lt;1," ",IF(I35=2,"Y","N"))</f>
        <v> </v>
      </c>
      <c r="K35" s="9"/>
      <c r="L35" s="22">
        <f>IF(J35="Y",1,0)</f>
        <v>0</v>
      </c>
      <c r="M35" s="9"/>
    </row>
    <row r="36" spans="1:13" ht="15">
      <c r="A36" s="46"/>
      <c r="B36" s="60"/>
      <c r="C36" s="53"/>
      <c r="D36" s="53"/>
      <c r="E36" s="53"/>
      <c r="F36" s="53"/>
      <c r="G36" s="53"/>
      <c r="H36" s="58"/>
      <c r="I36" s="58"/>
      <c r="J36" s="23"/>
      <c r="K36" s="9"/>
      <c r="L36" s="22"/>
      <c r="M36" s="9"/>
    </row>
    <row r="37" spans="1:13" ht="15.75" thickBot="1">
      <c r="A37" s="46"/>
      <c r="B37" s="60"/>
      <c r="C37" s="53"/>
      <c r="D37" s="53" t="s">
        <v>112</v>
      </c>
      <c r="E37" s="53"/>
      <c r="F37" s="53"/>
      <c r="G37" s="53"/>
      <c r="H37" s="53"/>
      <c r="I37" s="58"/>
      <c r="J37" s="23"/>
      <c r="K37" s="9"/>
      <c r="L37" s="22"/>
      <c r="M37" s="9"/>
    </row>
    <row r="38" spans="1:13" ht="15.75" thickBot="1">
      <c r="A38" s="46"/>
      <c r="B38" s="60"/>
      <c r="C38" s="53"/>
      <c r="D38" s="61" t="str">
        <f>IF(I34&lt;1," ","=")</f>
        <v> </v>
      </c>
      <c r="E38" s="62" t="str">
        <f>IF(I34&lt;1," ",I34)</f>
        <v> </v>
      </c>
      <c r="F38" s="62" t="str">
        <f>IF(I34&lt;1," ","x")</f>
        <v> </v>
      </c>
      <c r="G38" s="62" t="str">
        <f>IF(I35&lt;1," ",I35)</f>
        <v> </v>
      </c>
      <c r="H38" s="58" t="s">
        <v>18</v>
      </c>
      <c r="I38" s="59"/>
      <c r="J38" s="20" t="str">
        <f>IF(I38&lt;1," ",IF(I38=14000,"Y","N"))</f>
        <v> </v>
      </c>
      <c r="K38" s="9"/>
      <c r="L38" s="22">
        <f>IF(J38="Y",1,0)</f>
        <v>0</v>
      </c>
      <c r="M38" s="9"/>
    </row>
    <row r="39" spans="1:13" ht="15">
      <c r="A39" s="46"/>
      <c r="B39" s="63"/>
      <c r="C39" s="64"/>
      <c r="D39" s="64"/>
      <c r="E39" s="64"/>
      <c r="F39" s="64"/>
      <c r="G39" s="64"/>
      <c r="H39" s="65"/>
      <c r="I39" s="58"/>
      <c r="J39" s="30"/>
      <c r="K39" s="31"/>
      <c r="L39" s="22"/>
      <c r="M39" s="9"/>
    </row>
    <row r="40" spans="1:13" s="2" customFormat="1" ht="15.75" thickBot="1">
      <c r="A40" s="46"/>
      <c r="B40" s="60"/>
      <c r="C40" s="53"/>
      <c r="D40" s="53"/>
      <c r="E40" s="53"/>
      <c r="F40" s="53"/>
      <c r="G40" s="53"/>
      <c r="H40" s="58"/>
      <c r="I40" s="66"/>
      <c r="J40" s="23"/>
      <c r="K40" s="9"/>
      <c r="L40" s="22"/>
      <c r="M40" s="9"/>
    </row>
    <row r="41" spans="1:13" ht="15.75" thickBot="1">
      <c r="A41" s="46"/>
      <c r="B41" s="57" t="s">
        <v>19</v>
      </c>
      <c r="C41" s="53" t="s">
        <v>110</v>
      </c>
      <c r="D41" s="53"/>
      <c r="E41" s="53" t="s">
        <v>115</v>
      </c>
      <c r="F41" s="53"/>
      <c r="G41" s="53"/>
      <c r="H41" s="58" t="s">
        <v>18</v>
      </c>
      <c r="I41" s="67"/>
      <c r="J41" s="20" t="str">
        <f>IF(I41&lt;1," ",IF(I41=8000,"Y","N"))</f>
        <v> </v>
      </c>
      <c r="K41" s="9"/>
      <c r="L41" s="22">
        <f>IF(J41="Y",1,0)</f>
        <v>0</v>
      </c>
      <c r="M41" s="9"/>
    </row>
    <row r="42" spans="1:13" ht="15.75" thickBot="1">
      <c r="A42" s="46"/>
      <c r="B42" s="60"/>
      <c r="C42" s="53"/>
      <c r="D42" s="53"/>
      <c r="E42" s="53" t="s">
        <v>21</v>
      </c>
      <c r="F42" s="53"/>
      <c r="G42" s="53"/>
      <c r="H42" s="58" t="s">
        <v>18</v>
      </c>
      <c r="I42" s="59"/>
      <c r="J42" s="20" t="str">
        <f>IF(I42&lt;1," ",IF(I42=1,"Y",IF(I42=1.5,"Y","N")))</f>
        <v> </v>
      </c>
      <c r="K42" s="9"/>
      <c r="L42" s="22">
        <f>IF(J42="Y",1,0)</f>
        <v>0</v>
      </c>
      <c r="M42" s="9"/>
    </row>
    <row r="43" spans="1:13" ht="15">
      <c r="A43" s="46"/>
      <c r="B43" s="60"/>
      <c r="C43" s="53"/>
      <c r="D43" s="53"/>
      <c r="E43" s="53"/>
      <c r="F43" s="53"/>
      <c r="G43" s="53"/>
      <c r="H43" s="58"/>
      <c r="I43" s="58"/>
      <c r="J43" s="23"/>
      <c r="K43" s="9"/>
      <c r="L43" s="22"/>
      <c r="M43" s="9"/>
    </row>
    <row r="44" spans="1:13" ht="15.75" thickBot="1">
      <c r="A44" s="46"/>
      <c r="B44" s="60"/>
      <c r="C44" s="53"/>
      <c r="D44" s="53" t="s">
        <v>116</v>
      </c>
      <c r="E44" s="53"/>
      <c r="F44" s="53"/>
      <c r="G44" s="53"/>
      <c r="H44" s="53"/>
      <c r="I44" s="58"/>
      <c r="J44" s="23"/>
      <c r="K44" s="9"/>
      <c r="L44" s="22"/>
      <c r="M44" s="9"/>
    </row>
    <row r="45" spans="1:13" ht="15.75" thickBot="1">
      <c r="A45" s="46"/>
      <c r="B45" s="60"/>
      <c r="C45" s="53"/>
      <c r="D45" s="61" t="str">
        <f>IF(I41&lt;1," ","=")</f>
        <v> </v>
      </c>
      <c r="E45" s="62" t="str">
        <f>IF(I41&lt;1," ",I41)</f>
        <v> </v>
      </c>
      <c r="F45" s="62" t="str">
        <f>IF(I41&lt;1," ","x")</f>
        <v> </v>
      </c>
      <c r="G45" s="62" t="str">
        <f>IF(I42&lt;1," ",I42)</f>
        <v> </v>
      </c>
      <c r="H45" s="58" t="s">
        <v>18</v>
      </c>
      <c r="I45" s="59"/>
      <c r="J45" s="20" t="str">
        <f>IF(I45&lt;1," ",IF(I45=8000,"Y",IF(I45=12000,"Y","N")))</f>
        <v> </v>
      </c>
      <c r="K45" s="9"/>
      <c r="L45" s="22">
        <f>IF(J45="Y",1,0)</f>
        <v>0</v>
      </c>
      <c r="M45" s="9"/>
    </row>
    <row r="46" spans="1:13" ht="15">
      <c r="A46" s="46"/>
      <c r="B46" s="63"/>
      <c r="C46" s="64"/>
      <c r="D46" s="64"/>
      <c r="E46" s="64"/>
      <c r="F46" s="64"/>
      <c r="G46" s="64"/>
      <c r="H46" s="65"/>
      <c r="I46" s="68"/>
      <c r="J46" s="30"/>
      <c r="K46" s="31"/>
      <c r="L46" s="22"/>
      <c r="M46" s="9"/>
    </row>
    <row r="47" spans="1:13" s="2" customFormat="1" ht="15.75" thickBot="1">
      <c r="A47" s="46"/>
      <c r="B47" s="60"/>
      <c r="C47" s="53"/>
      <c r="D47" s="53"/>
      <c r="E47" s="53"/>
      <c r="F47" s="53"/>
      <c r="G47" s="53"/>
      <c r="H47" s="58"/>
      <c r="I47" s="58"/>
      <c r="J47" s="23"/>
      <c r="K47" s="9"/>
      <c r="L47" s="22"/>
      <c r="M47" s="9"/>
    </row>
    <row r="48" spans="1:13" ht="15.75" thickBot="1">
      <c r="A48" s="46"/>
      <c r="B48" s="57" t="s">
        <v>8</v>
      </c>
      <c r="C48" s="53" t="s">
        <v>113</v>
      </c>
      <c r="D48" s="53"/>
      <c r="E48" s="53" t="s">
        <v>114</v>
      </c>
      <c r="F48" s="53"/>
      <c r="G48" s="53"/>
      <c r="H48" s="58" t="s">
        <v>18</v>
      </c>
      <c r="I48" s="59"/>
      <c r="J48" s="20" t="str">
        <f>IF(I48&lt;1," ",IF(I48=40,"Y","N"))</f>
        <v> </v>
      </c>
      <c r="K48" s="9"/>
      <c r="L48" s="22">
        <f>IF(J48="Y",1,0)</f>
        <v>0</v>
      </c>
      <c r="M48" s="9"/>
    </row>
    <row r="49" spans="1:13" ht="15.75" thickBot="1">
      <c r="A49" s="46"/>
      <c r="B49" s="60"/>
      <c r="C49" s="53"/>
      <c r="D49" s="53"/>
      <c r="E49" s="53" t="s">
        <v>22</v>
      </c>
      <c r="F49" s="53"/>
      <c r="G49" s="53"/>
      <c r="H49" s="58" t="s">
        <v>18</v>
      </c>
      <c r="I49" s="59"/>
      <c r="J49" s="20" t="str">
        <f>IF(I49&lt;1," ",IF(I49=1,"Y",IF(I49=1.5,"Y","N")))</f>
        <v> </v>
      </c>
      <c r="K49" s="9"/>
      <c r="L49" s="22">
        <f>IF(J49="Y",1,0)</f>
        <v>0</v>
      </c>
      <c r="M49" s="9"/>
    </row>
    <row r="50" spans="1:13" ht="15.75" thickBot="1">
      <c r="A50" s="46"/>
      <c r="B50" s="60"/>
      <c r="C50" s="53"/>
      <c r="D50" s="53"/>
      <c r="E50" s="53" t="s">
        <v>23</v>
      </c>
      <c r="F50" s="53"/>
      <c r="G50" s="53"/>
      <c r="H50" s="58" t="s">
        <v>18</v>
      </c>
      <c r="I50" s="59"/>
      <c r="J50" s="20" t="str">
        <f>IF(I50&lt;1," ",IF(I50=5,"Y","N"))</f>
        <v> </v>
      </c>
      <c r="K50" s="9"/>
      <c r="L50" s="22">
        <f>IF(J50="Y",1,0)</f>
        <v>0</v>
      </c>
      <c r="M50" s="9"/>
    </row>
    <row r="51" spans="1:13" ht="15">
      <c r="A51" s="46"/>
      <c r="B51" s="60"/>
      <c r="C51" s="53"/>
      <c r="D51" s="53"/>
      <c r="E51" s="53"/>
      <c r="F51" s="53"/>
      <c r="G51" s="53"/>
      <c r="H51" s="58"/>
      <c r="I51" s="58"/>
      <c r="J51" s="23"/>
      <c r="K51" s="9"/>
      <c r="L51" s="22"/>
      <c r="M51" s="9"/>
    </row>
    <row r="52" spans="1:13" ht="15.75" thickBot="1">
      <c r="A52" s="46"/>
      <c r="B52" s="60"/>
      <c r="C52" s="53" t="s">
        <v>117</v>
      </c>
      <c r="D52" s="53"/>
      <c r="E52" s="53"/>
      <c r="F52" s="53"/>
      <c r="G52" s="53"/>
      <c r="H52" s="53"/>
      <c r="I52" s="58"/>
      <c r="J52" s="23"/>
      <c r="K52" s="9"/>
      <c r="L52" s="22">
        <f>IF(J53="Y",1,0)</f>
        <v>0</v>
      </c>
      <c r="M52" s="9"/>
    </row>
    <row r="53" spans="1:13" ht="15.75" thickBot="1">
      <c r="A53" s="46"/>
      <c r="B53" s="69" t="str">
        <f>IF(I48&lt;1," ","=")</f>
        <v> </v>
      </c>
      <c r="C53" s="62" t="str">
        <f>IF(I48&lt;1," ",I48)</f>
        <v> </v>
      </c>
      <c r="D53" s="62" t="str">
        <f>IF(I48&lt;1," ","x")</f>
        <v> </v>
      </c>
      <c r="E53" s="62" t="str">
        <f>IF(I49&lt;1," ",I49)</f>
        <v> </v>
      </c>
      <c r="F53" s="62" t="str">
        <f>IF(I49&lt;1," ","x")</f>
        <v> </v>
      </c>
      <c r="G53" s="62" t="str">
        <f>IF(I50&lt;1," ",I50)</f>
        <v> </v>
      </c>
      <c r="H53" s="58" t="s">
        <v>18</v>
      </c>
      <c r="I53" s="59"/>
      <c r="J53" s="20" t="str">
        <f>IF(I53&lt;1," ",IF(I53=300,"Y",IF(I53=200,"Y","N")))</f>
        <v> </v>
      </c>
      <c r="K53" s="9"/>
      <c r="L53" s="22"/>
      <c r="M53" s="9"/>
    </row>
    <row r="54" spans="1:13" ht="15">
      <c r="A54" s="46"/>
      <c r="B54" s="60"/>
      <c r="C54" s="53"/>
      <c r="D54" s="53"/>
      <c r="E54" s="53"/>
      <c r="F54" s="53"/>
      <c r="G54" s="53"/>
      <c r="H54" s="58"/>
      <c r="I54" s="53"/>
      <c r="J54" s="23"/>
      <c r="K54" s="9"/>
      <c r="L54" s="22"/>
      <c r="M54" s="9"/>
    </row>
    <row r="55" spans="1:13" ht="15.75" thickBot="1">
      <c r="A55" s="46"/>
      <c r="B55" s="55"/>
      <c r="C55" s="56"/>
      <c r="D55" s="56"/>
      <c r="E55" s="56"/>
      <c r="F55" s="56"/>
      <c r="G55" s="56"/>
      <c r="H55" s="70"/>
      <c r="I55" s="56"/>
      <c r="J55" s="33"/>
      <c r="K55" s="6"/>
      <c r="L55" s="22"/>
      <c r="M55" s="9"/>
    </row>
    <row r="56" spans="1:13" ht="15.75" thickBot="1">
      <c r="A56" s="46"/>
      <c r="B56" s="57" t="s">
        <v>20</v>
      </c>
      <c r="C56" s="53" t="s">
        <v>103</v>
      </c>
      <c r="D56" s="53"/>
      <c r="E56" s="53" t="s">
        <v>118</v>
      </c>
      <c r="F56" s="53"/>
      <c r="G56" s="53"/>
      <c r="H56" s="58" t="s">
        <v>18</v>
      </c>
      <c r="I56" s="59"/>
      <c r="J56" s="20" t="str">
        <f>IF(I56&lt;1," ",IF(I56=45,"Y","N"))</f>
        <v> </v>
      </c>
      <c r="K56" s="9"/>
      <c r="L56" s="22">
        <f>IF(J56="Y",1,0)</f>
        <v>0</v>
      </c>
      <c r="M56" s="9"/>
    </row>
    <row r="57" spans="1:13" ht="15.75" thickBot="1">
      <c r="A57" s="46"/>
      <c r="B57" s="60"/>
      <c r="C57" s="53"/>
      <c r="D57" s="53"/>
      <c r="E57" s="53" t="s">
        <v>24</v>
      </c>
      <c r="F57" s="53"/>
      <c r="G57" s="53"/>
      <c r="H57" s="58" t="s">
        <v>18</v>
      </c>
      <c r="I57" s="59"/>
      <c r="J57" s="20" t="str">
        <f>IF(I57&lt;1," ",IF(I57=9,"Y","N"))</f>
        <v> </v>
      </c>
      <c r="K57" s="9"/>
      <c r="L57" s="22">
        <f>IF(J57="Y",1,0)</f>
        <v>0</v>
      </c>
      <c r="M57" s="9"/>
    </row>
    <row r="58" spans="1:13" ht="15">
      <c r="A58" s="46"/>
      <c r="B58" s="60"/>
      <c r="C58" s="53"/>
      <c r="D58" s="53"/>
      <c r="E58" s="53"/>
      <c r="F58" s="53"/>
      <c r="G58" s="53"/>
      <c r="H58" s="58"/>
      <c r="I58" s="58"/>
      <c r="J58" s="23"/>
      <c r="K58" s="9"/>
      <c r="L58" s="22"/>
      <c r="M58" s="9"/>
    </row>
    <row r="59" spans="1:13" ht="15.75" thickBot="1">
      <c r="A59" s="46"/>
      <c r="B59" s="60"/>
      <c r="C59" s="53"/>
      <c r="D59" s="53" t="s">
        <v>119</v>
      </c>
      <c r="E59" s="53"/>
      <c r="F59" s="53"/>
      <c r="G59" s="53"/>
      <c r="H59" s="53"/>
      <c r="I59" s="58"/>
      <c r="J59" s="23"/>
      <c r="K59" s="9"/>
      <c r="L59" s="22"/>
      <c r="M59" s="9"/>
    </row>
    <row r="60" spans="1:13" ht="15.75" thickBot="1">
      <c r="A60" s="46"/>
      <c r="B60" s="60"/>
      <c r="C60" s="53"/>
      <c r="D60" s="62" t="str">
        <f>IF(I56&lt;1," ","=")</f>
        <v> </v>
      </c>
      <c r="E60" s="62" t="str">
        <f>IF(I56&lt;1," ",I56)</f>
        <v> </v>
      </c>
      <c r="F60" s="53"/>
      <c r="G60" s="62" t="str">
        <f>IF(I57&lt;1," ",I57)</f>
        <v> </v>
      </c>
      <c r="H60" s="58" t="s">
        <v>18</v>
      </c>
      <c r="I60" s="59"/>
      <c r="J60" s="20" t="str">
        <f>IF(I60&lt;1," ",IF(I60=5,"Y","N"))</f>
        <v> </v>
      </c>
      <c r="K60" s="9"/>
      <c r="L60" s="22">
        <f>IF(J60="Y",1,0)</f>
        <v>0</v>
      </c>
      <c r="M60" s="9"/>
    </row>
    <row r="61" spans="1:13" ht="15">
      <c r="A61" s="46"/>
      <c r="B61" s="63"/>
      <c r="C61" s="64"/>
      <c r="D61" s="64"/>
      <c r="E61" s="64"/>
      <c r="F61" s="64"/>
      <c r="G61" s="64"/>
      <c r="H61" s="65"/>
      <c r="I61" s="65"/>
      <c r="J61" s="32"/>
      <c r="K61" s="31"/>
      <c r="L61" s="22"/>
      <c r="M61" s="9"/>
    </row>
    <row r="62" spans="1:13" ht="15.75" thickBot="1">
      <c r="A62" s="46"/>
      <c r="B62" s="55"/>
      <c r="C62" s="56"/>
      <c r="D62" s="56"/>
      <c r="E62" s="56"/>
      <c r="F62" s="56"/>
      <c r="G62" s="56"/>
      <c r="H62" s="70"/>
      <c r="I62" s="70"/>
      <c r="J62" s="33"/>
      <c r="K62" s="6"/>
      <c r="L62" s="22"/>
      <c r="M62" s="9"/>
    </row>
    <row r="63" spans="1:13" ht="15.75" thickBot="1">
      <c r="A63" s="46"/>
      <c r="B63" s="57" t="s">
        <v>9</v>
      </c>
      <c r="C63" s="53"/>
      <c r="D63" s="53"/>
      <c r="E63" s="53" t="s">
        <v>120</v>
      </c>
      <c r="F63" s="53"/>
      <c r="G63" s="53"/>
      <c r="H63" s="58" t="s">
        <v>18</v>
      </c>
      <c r="I63" s="59"/>
      <c r="J63" s="20" t="str">
        <f>IF(I63&lt;1," ",IF(I63=60,"Y","N"))</f>
        <v> </v>
      </c>
      <c r="K63" s="9"/>
      <c r="L63" s="22">
        <f>IF(J63="Y",1,0)</f>
        <v>0</v>
      </c>
      <c r="M63" s="9"/>
    </row>
    <row r="64" spans="1:13" ht="15.75" thickBot="1">
      <c r="A64" s="46"/>
      <c r="B64" s="60"/>
      <c r="C64" s="53"/>
      <c r="D64" s="53"/>
      <c r="E64" s="53" t="s">
        <v>25</v>
      </c>
      <c r="F64" s="53"/>
      <c r="G64" s="53"/>
      <c r="H64" s="58" t="s">
        <v>18</v>
      </c>
      <c r="I64" s="59"/>
      <c r="J64" s="20" t="str">
        <f>IF(I64&lt;1," ",IF(I64=20,"Y","N"))</f>
        <v> </v>
      </c>
      <c r="K64" s="9"/>
      <c r="L64" s="22">
        <f>IF(J64="Y",1,0)</f>
        <v>0</v>
      </c>
      <c r="M64" s="9"/>
    </row>
    <row r="65" spans="1:13" ht="15.75" thickBot="1">
      <c r="A65" s="46"/>
      <c r="B65" s="60"/>
      <c r="C65" s="53"/>
      <c r="D65" s="53"/>
      <c r="E65" s="53" t="s">
        <v>26</v>
      </c>
      <c r="F65" s="53"/>
      <c r="G65" s="53"/>
      <c r="H65" s="58" t="s">
        <v>18</v>
      </c>
      <c r="I65" s="59"/>
      <c r="J65" s="20" t="str">
        <f>IF(I65&lt;1," ",IF(I65=10,"Y","N"))</f>
        <v> </v>
      </c>
      <c r="K65" s="9"/>
      <c r="L65" s="22">
        <f>IF(J65="Y",1,0)</f>
        <v>0</v>
      </c>
      <c r="M65" s="9"/>
    </row>
    <row r="66" spans="1:13" ht="15">
      <c r="A66" s="46"/>
      <c r="B66" s="60"/>
      <c r="C66" s="53"/>
      <c r="D66" s="53"/>
      <c r="E66" s="53"/>
      <c r="F66" s="53"/>
      <c r="G66" s="53"/>
      <c r="H66" s="58"/>
      <c r="I66" s="58"/>
      <c r="J66" s="23"/>
      <c r="K66" s="9"/>
      <c r="L66" s="22"/>
      <c r="M66" s="9"/>
    </row>
    <row r="67" spans="1:13" ht="15.75" thickBot="1">
      <c r="A67" s="46"/>
      <c r="B67" s="60"/>
      <c r="C67" s="53" t="s">
        <v>155</v>
      </c>
      <c r="D67" s="53"/>
      <c r="E67" s="53"/>
      <c r="F67" s="53"/>
      <c r="G67" s="53"/>
      <c r="H67" s="53"/>
      <c r="I67" s="58"/>
      <c r="J67" s="23"/>
      <c r="K67" s="9"/>
      <c r="L67" s="22"/>
      <c r="M67" s="9"/>
    </row>
    <row r="68" spans="1:13" ht="15.75" thickBot="1">
      <c r="A68" s="46"/>
      <c r="B68" s="69" t="str">
        <f>IF(I63&lt;1," ","=(")</f>
        <v> </v>
      </c>
      <c r="C68" s="62" t="str">
        <f>IF(I63&lt;1," ",I63)</f>
        <v> </v>
      </c>
      <c r="D68" s="62" t="str">
        <f>IF(I63&lt;1," ","x")</f>
        <v> </v>
      </c>
      <c r="E68" s="62" t="str">
        <f>IF(I64&lt;1," ",I64)</f>
        <v> </v>
      </c>
      <c r="F68" s="62" t="str">
        <f>IF(I64&lt;1," ",")     ÷")</f>
        <v> </v>
      </c>
      <c r="G68" s="62" t="str">
        <f>IF(I65&lt;1," ",I65)</f>
        <v> </v>
      </c>
      <c r="H68" s="58" t="s">
        <v>18</v>
      </c>
      <c r="I68" s="59"/>
      <c r="J68" s="20" t="str">
        <f>IF(I68&lt;1," ",IF(I68=120,"Y","N"))</f>
        <v> </v>
      </c>
      <c r="K68" s="9"/>
      <c r="L68" s="22">
        <f>IF(J68="Y",1,0)</f>
        <v>0</v>
      </c>
      <c r="M68" s="9"/>
    </row>
    <row r="69" spans="1:13" ht="15">
      <c r="A69" s="46"/>
      <c r="B69" s="63"/>
      <c r="C69" s="64"/>
      <c r="D69" s="64"/>
      <c r="E69" s="64"/>
      <c r="F69" s="64"/>
      <c r="G69" s="64"/>
      <c r="H69" s="64"/>
      <c r="I69" s="64"/>
      <c r="J69" s="30"/>
      <c r="K69" s="31"/>
      <c r="L69" s="22"/>
      <c r="M69" s="9"/>
    </row>
    <row r="70" spans="1:13" s="2" customFormat="1" ht="15.75" thickBot="1">
      <c r="A70" s="46"/>
      <c r="B70" s="60"/>
      <c r="C70" s="53"/>
      <c r="D70" s="53"/>
      <c r="E70" s="53"/>
      <c r="F70" s="53"/>
      <c r="G70" s="53"/>
      <c r="H70" s="53"/>
      <c r="I70" s="53"/>
      <c r="J70" s="23"/>
      <c r="K70" s="9"/>
      <c r="L70" s="22"/>
      <c r="M70" s="9"/>
    </row>
    <row r="71" spans="1:13" ht="15.75" thickBot="1">
      <c r="A71" s="46"/>
      <c r="B71" s="57" t="s">
        <v>27</v>
      </c>
      <c r="C71" s="53" t="s">
        <v>122</v>
      </c>
      <c r="D71" s="53"/>
      <c r="E71" s="53" t="s">
        <v>121</v>
      </c>
      <c r="F71" s="53"/>
      <c r="G71" s="53"/>
      <c r="H71" s="58" t="s">
        <v>18</v>
      </c>
      <c r="I71" s="59"/>
      <c r="J71" s="43" t="str">
        <f>IF(I71&lt;1," ",IF(I71=7000,"Y","N"))</f>
        <v> </v>
      </c>
      <c r="K71" s="9"/>
      <c r="L71" s="22">
        <f>IF(J71="Y",1,0)</f>
        <v>0</v>
      </c>
      <c r="M71" s="9"/>
    </row>
    <row r="72" spans="1:13" ht="15.75" thickBot="1">
      <c r="A72" s="46"/>
      <c r="B72" s="60"/>
      <c r="C72" s="53"/>
      <c r="D72" s="53"/>
      <c r="E72" s="53" t="s">
        <v>29</v>
      </c>
      <c r="F72" s="53"/>
      <c r="G72" s="53"/>
      <c r="H72" s="58" t="s">
        <v>18</v>
      </c>
      <c r="I72" s="59"/>
      <c r="J72" s="20" t="str">
        <f>IF(I72&lt;1," ",IF(I72=2,"Y","N"))</f>
        <v> </v>
      </c>
      <c r="K72" s="9"/>
      <c r="L72" s="22">
        <f>IF(J72="Y",1,0)</f>
        <v>0</v>
      </c>
      <c r="M72" s="9"/>
    </row>
    <row r="73" spans="1:13" ht="15">
      <c r="A73" s="46"/>
      <c r="B73" s="60"/>
      <c r="C73" s="53"/>
      <c r="D73" s="53"/>
      <c r="E73" s="53"/>
      <c r="F73" s="53"/>
      <c r="G73" s="53"/>
      <c r="H73" s="58"/>
      <c r="I73" s="58"/>
      <c r="J73" s="23"/>
      <c r="K73" s="9"/>
      <c r="L73" s="22"/>
      <c r="M73" s="9"/>
    </row>
    <row r="74" spans="1:13" ht="15.75" thickBot="1">
      <c r="A74" s="46"/>
      <c r="B74" s="60"/>
      <c r="C74" s="53"/>
      <c r="D74" s="53" t="s">
        <v>123</v>
      </c>
      <c r="E74" s="53"/>
      <c r="F74" s="53"/>
      <c r="G74" s="53"/>
      <c r="H74" s="53"/>
      <c r="I74" s="58"/>
      <c r="J74" s="23"/>
      <c r="K74" s="9"/>
      <c r="L74" s="22"/>
      <c r="M74" s="9"/>
    </row>
    <row r="75" spans="1:13" ht="15.75" thickBot="1">
      <c r="A75" s="46"/>
      <c r="B75" s="60"/>
      <c r="C75" s="53"/>
      <c r="D75" s="61" t="str">
        <f>IF(I71&lt;1," ","=")</f>
        <v> </v>
      </c>
      <c r="E75" s="62" t="str">
        <f>IF(I71&lt;1," ",I71)</f>
        <v> </v>
      </c>
      <c r="F75" s="62" t="str">
        <f>IF(I71&lt;1," ","x")</f>
        <v> </v>
      </c>
      <c r="G75" s="62" t="str">
        <f>IF(I72&lt;1," ",I72)</f>
        <v> </v>
      </c>
      <c r="H75" s="58" t="s">
        <v>18</v>
      </c>
      <c r="I75" s="59"/>
      <c r="J75" s="20" t="str">
        <f>IF(I75&lt;1," ",IF(I75=14000,"Y","N"))</f>
        <v> </v>
      </c>
      <c r="K75" s="9"/>
      <c r="L75" s="22">
        <f>IF(J75="Y",1,0)</f>
        <v>0</v>
      </c>
      <c r="M75" s="9"/>
    </row>
    <row r="76" spans="1:13" ht="15">
      <c r="A76" s="46"/>
      <c r="B76" s="60"/>
      <c r="C76" s="53"/>
      <c r="D76" s="53"/>
      <c r="E76" s="53"/>
      <c r="F76" s="53"/>
      <c r="G76" s="53"/>
      <c r="H76" s="58"/>
      <c r="I76" s="58"/>
      <c r="J76" s="23"/>
      <c r="K76" s="9"/>
      <c r="L76" s="22"/>
      <c r="M76" s="9"/>
    </row>
    <row r="77" spans="1:13" ht="15.75" thickBot="1">
      <c r="A77" s="46"/>
      <c r="B77" s="55"/>
      <c r="C77" s="56"/>
      <c r="D77" s="56"/>
      <c r="E77" s="56"/>
      <c r="F77" s="56"/>
      <c r="G77" s="56"/>
      <c r="H77" s="70"/>
      <c r="I77" s="70"/>
      <c r="J77" s="33"/>
      <c r="K77" s="6"/>
      <c r="L77" s="22"/>
      <c r="M77" s="9"/>
    </row>
    <row r="78" spans="1:13" s="2" customFormat="1" ht="15.75" thickBot="1">
      <c r="A78" s="46"/>
      <c r="B78" s="57" t="s">
        <v>28</v>
      </c>
      <c r="C78" s="53" t="s">
        <v>124</v>
      </c>
      <c r="D78" s="53"/>
      <c r="E78" s="53" t="s">
        <v>126</v>
      </c>
      <c r="F78" s="53"/>
      <c r="G78" s="53"/>
      <c r="H78" s="58" t="s">
        <v>18</v>
      </c>
      <c r="I78" s="59"/>
      <c r="J78" s="20" t="str">
        <f>IF(I78&lt;1," ",IF(I78=100,"Y","N"))</f>
        <v> </v>
      </c>
      <c r="K78" s="9"/>
      <c r="L78" s="22"/>
      <c r="M78" s="9"/>
    </row>
    <row r="79" spans="1:13" ht="15.75" thickBot="1">
      <c r="A79" s="46"/>
      <c r="B79" s="60"/>
      <c r="C79" s="53"/>
      <c r="D79" s="53"/>
      <c r="E79" s="53" t="s">
        <v>30</v>
      </c>
      <c r="F79" s="53"/>
      <c r="G79" s="53"/>
      <c r="H79" s="58" t="s">
        <v>18</v>
      </c>
      <c r="I79" s="59"/>
      <c r="J79" s="20" t="str">
        <f>IF(I79&lt;1," ",IF(I79=3,"Y",IF(I79=2.5,"Y","N")))</f>
        <v> </v>
      </c>
      <c r="K79" s="9"/>
      <c r="L79" s="22">
        <f>IF(J78="Y",1,0)</f>
        <v>0</v>
      </c>
      <c r="M79" s="9"/>
    </row>
    <row r="80" spans="1:13" ht="15.75" thickBot="1">
      <c r="A80" s="46"/>
      <c r="B80" s="60"/>
      <c r="C80" s="53"/>
      <c r="D80" s="53"/>
      <c r="E80" s="53" t="s">
        <v>31</v>
      </c>
      <c r="F80" s="53"/>
      <c r="G80" s="53"/>
      <c r="H80" s="58" t="s">
        <v>18</v>
      </c>
      <c r="I80" s="59"/>
      <c r="J80" s="20" t="str">
        <f>IF(I80&lt;1," ",IF(I80=2,"Y","N"))</f>
        <v> </v>
      </c>
      <c r="K80" s="9"/>
      <c r="L80" s="22">
        <f>IF(J79="Y",1,0)</f>
        <v>0</v>
      </c>
      <c r="M80" s="9"/>
    </row>
    <row r="81" spans="1:13" ht="15">
      <c r="A81" s="46"/>
      <c r="B81" s="60"/>
      <c r="C81" s="53"/>
      <c r="D81" s="53"/>
      <c r="E81" s="53"/>
      <c r="F81" s="53"/>
      <c r="G81" s="53"/>
      <c r="H81" s="58"/>
      <c r="I81" s="58"/>
      <c r="J81" s="23"/>
      <c r="K81" s="9"/>
      <c r="L81" s="22">
        <f>IF(J80="Y",1,0)</f>
        <v>0</v>
      </c>
      <c r="M81" s="9"/>
    </row>
    <row r="82" spans="1:13" ht="15.75" thickBot="1">
      <c r="A82" s="46"/>
      <c r="B82" s="60"/>
      <c r="C82" s="53" t="s">
        <v>127</v>
      </c>
      <c r="D82" s="53"/>
      <c r="E82" s="53"/>
      <c r="F82" s="53"/>
      <c r="G82" s="53"/>
      <c r="H82" s="53"/>
      <c r="I82" s="58"/>
      <c r="J82" s="23"/>
      <c r="K82" s="9"/>
      <c r="L82" s="22"/>
      <c r="M82" s="9"/>
    </row>
    <row r="83" spans="1:13" ht="15.75" thickBot="1">
      <c r="A83" s="46"/>
      <c r="B83" s="69" t="str">
        <f>IF(I78&lt;1," ","=")</f>
        <v> </v>
      </c>
      <c r="C83" s="62" t="str">
        <f>IF(I78&lt;1," ",I78)</f>
        <v> </v>
      </c>
      <c r="D83" s="62" t="str">
        <f>IF(I78&lt;1," ","x")</f>
        <v> </v>
      </c>
      <c r="E83" s="62" t="str">
        <f>IF(I79&lt;1," ",I79)</f>
        <v> </v>
      </c>
      <c r="F83" s="62" t="str">
        <f>IF(I79&lt;1," ","x")</f>
        <v> </v>
      </c>
      <c r="G83" s="62" t="str">
        <f>IF(I80&lt;1," ",I80)</f>
        <v> </v>
      </c>
      <c r="H83" s="58" t="s">
        <v>18</v>
      </c>
      <c r="I83" s="59"/>
      <c r="J83" s="20" t="str">
        <f>IF(I83&lt;1," ",IF(I83=500,"Y",IF(I83=600,"Y","N")))</f>
        <v> </v>
      </c>
      <c r="K83" s="9"/>
      <c r="L83" s="22"/>
      <c r="M83" s="9"/>
    </row>
    <row r="84" spans="1:13" ht="15">
      <c r="A84" s="46"/>
      <c r="B84" s="63"/>
      <c r="C84" s="64"/>
      <c r="D84" s="64"/>
      <c r="E84" s="64"/>
      <c r="F84" s="64"/>
      <c r="G84" s="64"/>
      <c r="H84" s="65"/>
      <c r="I84" s="64"/>
      <c r="J84" s="30"/>
      <c r="K84" s="31"/>
      <c r="L84" s="22">
        <f>IF(J83="Y",1,0)</f>
        <v>0</v>
      </c>
      <c r="M84" s="9"/>
    </row>
    <row r="85" spans="1:13" ht="15.75" thickBot="1">
      <c r="A85" s="46"/>
      <c r="B85" s="60"/>
      <c r="C85" s="53"/>
      <c r="D85" s="53"/>
      <c r="E85" s="53"/>
      <c r="F85" s="53"/>
      <c r="G85" s="53"/>
      <c r="H85" s="58"/>
      <c r="I85" s="53"/>
      <c r="J85" s="23"/>
      <c r="K85" s="9"/>
      <c r="L85" s="22"/>
      <c r="M85" s="9"/>
    </row>
    <row r="86" spans="1:13" s="2" customFormat="1" ht="15.75" thickBot="1">
      <c r="A86" s="46"/>
      <c r="B86" s="57" t="s">
        <v>151</v>
      </c>
      <c r="C86" s="53" t="s">
        <v>125</v>
      </c>
      <c r="D86" s="53"/>
      <c r="E86" s="53" t="s">
        <v>128</v>
      </c>
      <c r="F86" s="53"/>
      <c r="G86" s="53"/>
      <c r="H86" s="58" t="s">
        <v>18</v>
      </c>
      <c r="I86" s="59"/>
      <c r="J86" s="20" t="str">
        <f>IF(I86&lt;1," ",IF(I86=20,"Y","N"))</f>
        <v> </v>
      </c>
      <c r="K86" s="9"/>
      <c r="L86" s="22"/>
      <c r="M86" s="9"/>
    </row>
    <row r="87" spans="1:13" ht="15.75" thickBot="1">
      <c r="A87" s="46"/>
      <c r="B87" s="60"/>
      <c r="C87" s="53"/>
      <c r="D87" s="53"/>
      <c r="E87" s="53" t="s">
        <v>33</v>
      </c>
      <c r="F87" s="53"/>
      <c r="G87" s="53"/>
      <c r="H87" s="58" t="s">
        <v>18</v>
      </c>
      <c r="I87" s="59"/>
      <c r="J87" s="20" t="str">
        <f>IF(I87&lt;1," ",IF(I87=20,"Y","N"))</f>
        <v> </v>
      </c>
      <c r="K87" s="9"/>
      <c r="L87" s="22">
        <f>IF(J86="Y",1,0)</f>
        <v>0</v>
      </c>
      <c r="M87" s="9"/>
    </row>
    <row r="88" spans="1:13" ht="15.75" thickBot="1">
      <c r="A88" s="46"/>
      <c r="B88" s="60"/>
      <c r="C88" s="53"/>
      <c r="D88" s="53"/>
      <c r="E88" s="53" t="s">
        <v>34</v>
      </c>
      <c r="F88" s="53"/>
      <c r="G88" s="53"/>
      <c r="H88" s="58" t="s">
        <v>18</v>
      </c>
      <c r="I88" s="59"/>
      <c r="J88" s="20" t="str">
        <f>IF(I88&lt;1," ",IF(I88=20,"Y","N"))</f>
        <v> </v>
      </c>
      <c r="K88" s="9"/>
      <c r="L88" s="22">
        <f>IF(J87="Y",1,0)</f>
        <v>0</v>
      </c>
      <c r="M88" s="9"/>
    </row>
    <row r="89" spans="1:13" ht="15">
      <c r="A89" s="46"/>
      <c r="B89" s="60"/>
      <c r="C89" s="53"/>
      <c r="D89" s="53"/>
      <c r="E89" s="53"/>
      <c r="F89" s="53"/>
      <c r="G89" s="53"/>
      <c r="H89" s="58"/>
      <c r="I89" s="58"/>
      <c r="J89" s="23"/>
      <c r="K89" s="9"/>
      <c r="L89" s="22">
        <f>IF(J88="Y",1,0)</f>
        <v>0</v>
      </c>
      <c r="M89" s="9"/>
    </row>
    <row r="90" spans="1:13" ht="15.75" thickBot="1">
      <c r="A90" s="46"/>
      <c r="B90" s="60"/>
      <c r="C90" s="53" t="s">
        <v>137</v>
      </c>
      <c r="D90" s="53"/>
      <c r="E90" s="53"/>
      <c r="F90" s="53"/>
      <c r="G90" s="53"/>
      <c r="H90" s="53"/>
      <c r="I90" s="58"/>
      <c r="J90" s="23"/>
      <c r="K90" s="9"/>
      <c r="L90" s="22"/>
      <c r="M90" s="9"/>
    </row>
    <row r="91" spans="1:13" ht="15.75" thickBot="1">
      <c r="A91" s="46"/>
      <c r="B91" s="69" t="str">
        <f>IF(I86&lt;1," ","=")</f>
        <v> </v>
      </c>
      <c r="C91" s="62" t="str">
        <f>IF(I86&lt;1," ",I86)</f>
        <v> </v>
      </c>
      <c r="D91" s="62" t="str">
        <f>IF(I86&lt;1," ","x")</f>
        <v> </v>
      </c>
      <c r="E91" s="62" t="str">
        <f>IF(I87&lt;1," ",I87)</f>
        <v> </v>
      </c>
      <c r="F91" s="62" t="str">
        <f>IF(I87&lt;1," ","x")</f>
        <v> </v>
      </c>
      <c r="G91" s="62" t="str">
        <f>IF(I88&lt;1," ",I88)</f>
        <v> </v>
      </c>
      <c r="H91" s="58" t="s">
        <v>18</v>
      </c>
      <c r="I91" s="59"/>
      <c r="J91" s="20" t="str">
        <f>IF(I91&lt;1," ",IF(I91=8000,"Y","N"))</f>
        <v> </v>
      </c>
      <c r="K91" s="9"/>
      <c r="L91" s="22"/>
      <c r="M91" s="9"/>
    </row>
    <row r="92" spans="1:13" ht="15">
      <c r="A92" s="46"/>
      <c r="B92" s="63"/>
      <c r="C92" s="64"/>
      <c r="D92" s="64"/>
      <c r="E92" s="64"/>
      <c r="F92" s="64"/>
      <c r="G92" s="64"/>
      <c r="H92" s="65"/>
      <c r="I92" s="64"/>
      <c r="J92" s="30"/>
      <c r="K92" s="31"/>
      <c r="L92" s="22">
        <f>IF(J91="Y",1,0)</f>
        <v>0</v>
      </c>
      <c r="M92" s="9"/>
    </row>
    <row r="93" spans="1:13" ht="15.75" thickBot="1">
      <c r="A93" s="46"/>
      <c r="B93" s="60"/>
      <c r="C93" s="53"/>
      <c r="D93" s="53"/>
      <c r="E93" s="53"/>
      <c r="F93" s="53"/>
      <c r="G93" s="53"/>
      <c r="H93" s="58"/>
      <c r="I93" s="53"/>
      <c r="J93" s="23"/>
      <c r="K93" s="9"/>
      <c r="L93" s="22"/>
      <c r="M93" s="9"/>
    </row>
    <row r="94" spans="1:13" s="2" customFormat="1" ht="15.75" thickBot="1">
      <c r="A94" s="46"/>
      <c r="B94" s="57" t="s">
        <v>32</v>
      </c>
      <c r="C94" s="53" t="s">
        <v>108</v>
      </c>
      <c r="D94" s="53"/>
      <c r="E94" s="53" t="s">
        <v>129</v>
      </c>
      <c r="F94" s="53"/>
      <c r="G94" s="53"/>
      <c r="H94" s="58" t="s">
        <v>18</v>
      </c>
      <c r="I94" s="59"/>
      <c r="J94" s="20" t="str">
        <f>IF(I94&lt;1," ",IF(I94=8100,"Y","N"))</f>
        <v> </v>
      </c>
      <c r="K94" s="9"/>
      <c r="L94" s="22"/>
      <c r="M94" s="9"/>
    </row>
    <row r="95" spans="1:13" ht="15.75" thickBot="1">
      <c r="A95" s="46"/>
      <c r="B95" s="60"/>
      <c r="C95" s="53"/>
      <c r="D95" s="53"/>
      <c r="E95" s="53" t="s">
        <v>35</v>
      </c>
      <c r="F95" s="53"/>
      <c r="G95" s="53"/>
      <c r="H95" s="58" t="s">
        <v>18</v>
      </c>
      <c r="I95" s="59"/>
      <c r="J95" s="20" t="str">
        <f>IF(I95&lt;1," ",IF(I95=81,"Y","N"))</f>
        <v> </v>
      </c>
      <c r="K95" s="9"/>
      <c r="L95" s="22">
        <f>IF(J94="Y",1,0)</f>
        <v>0</v>
      </c>
      <c r="M95" s="9"/>
    </row>
    <row r="96" spans="1:13" ht="15">
      <c r="A96" s="46"/>
      <c r="B96" s="60"/>
      <c r="C96" s="53"/>
      <c r="D96" s="53"/>
      <c r="E96" s="53"/>
      <c r="F96" s="53"/>
      <c r="G96" s="53"/>
      <c r="H96" s="58"/>
      <c r="I96" s="58"/>
      <c r="J96" s="23"/>
      <c r="K96" s="9"/>
      <c r="L96" s="22">
        <f>IF(J95="Y",1,0)</f>
        <v>0</v>
      </c>
      <c r="M96" s="9"/>
    </row>
    <row r="97" spans="1:13" ht="15.75" thickBot="1">
      <c r="A97" s="46"/>
      <c r="B97" s="60"/>
      <c r="C97" s="53"/>
      <c r="D97" s="53" t="s">
        <v>130</v>
      </c>
      <c r="E97" s="53"/>
      <c r="F97" s="53"/>
      <c r="G97" s="53"/>
      <c r="H97" s="53"/>
      <c r="I97" s="58"/>
      <c r="J97" s="23"/>
      <c r="K97" s="9"/>
      <c r="L97" s="22"/>
      <c r="M97" s="9"/>
    </row>
    <row r="98" spans="1:13" ht="15.75" thickBot="1">
      <c r="A98" s="46"/>
      <c r="B98" s="60"/>
      <c r="C98" s="53"/>
      <c r="D98" s="62" t="str">
        <f>IF(I94&lt;1," ","=")</f>
        <v> </v>
      </c>
      <c r="E98" s="62" t="str">
        <f>IF(I94&lt;1," ",I94)</f>
        <v> </v>
      </c>
      <c r="F98" s="62" t="str">
        <f>IF(I95&lt;1," ","÷")</f>
        <v> </v>
      </c>
      <c r="G98" s="62" t="str">
        <f>IF(I95&lt;1," ",I95)</f>
        <v> </v>
      </c>
      <c r="H98" s="58" t="s">
        <v>18</v>
      </c>
      <c r="I98" s="59"/>
      <c r="J98" s="20" t="str">
        <f>IF(I98&lt;1," ",IF(I98=10,"Y","N"))</f>
        <v> </v>
      </c>
      <c r="K98" s="9"/>
      <c r="L98" s="22"/>
      <c r="M98" s="9"/>
    </row>
    <row r="99" spans="1:13" ht="15">
      <c r="A99" s="46"/>
      <c r="B99" s="63"/>
      <c r="C99" s="64"/>
      <c r="D99" s="64"/>
      <c r="E99" s="64"/>
      <c r="F99" s="64"/>
      <c r="G99" s="64"/>
      <c r="H99" s="65"/>
      <c r="I99" s="65"/>
      <c r="J99" s="32"/>
      <c r="K99" s="31"/>
      <c r="L99" s="22">
        <f>IF(J98="Y",1,0)</f>
        <v>0</v>
      </c>
      <c r="M99" s="9"/>
    </row>
    <row r="100" spans="1:13" ht="15.75" thickBot="1">
      <c r="A100" s="46"/>
      <c r="B100" s="60"/>
      <c r="C100" s="53"/>
      <c r="D100" s="53"/>
      <c r="E100" s="53"/>
      <c r="F100" s="53"/>
      <c r="G100" s="53"/>
      <c r="H100" s="58"/>
      <c r="I100" s="58"/>
      <c r="J100" s="20"/>
      <c r="K100" s="9"/>
      <c r="L100" s="22"/>
      <c r="M100" s="9"/>
    </row>
    <row r="101" spans="1:13" s="2" customFormat="1" ht="15.75" thickBot="1">
      <c r="A101" s="46"/>
      <c r="B101" s="57" t="s">
        <v>152</v>
      </c>
      <c r="C101" s="53" t="s">
        <v>131</v>
      </c>
      <c r="D101" s="53"/>
      <c r="E101" s="53" t="s">
        <v>132</v>
      </c>
      <c r="F101" s="53"/>
      <c r="G101" s="53"/>
      <c r="H101" s="58" t="s">
        <v>18</v>
      </c>
      <c r="I101" s="59"/>
      <c r="J101" s="20" t="str">
        <f>IF(I101&lt;1," ",IF(I101=60000,"Y","N"))</f>
        <v> </v>
      </c>
      <c r="K101" s="9"/>
      <c r="L101" s="22"/>
      <c r="M101" s="9"/>
    </row>
    <row r="102" spans="1:13" ht="15.75" thickBot="1">
      <c r="A102" s="46"/>
      <c r="B102" s="60"/>
      <c r="C102" s="53"/>
      <c r="D102" s="53"/>
      <c r="E102" s="53" t="s">
        <v>36</v>
      </c>
      <c r="F102" s="53"/>
      <c r="G102" s="53"/>
      <c r="H102" s="58" t="s">
        <v>18</v>
      </c>
      <c r="I102" s="59"/>
      <c r="J102" s="20" t="str">
        <f>IF(I102&lt;1," ",IF(I102=1000,"Y","N"))</f>
        <v> </v>
      </c>
      <c r="K102" s="9"/>
      <c r="L102" s="22">
        <f>IF(J101="Y",1,0)</f>
        <v>0</v>
      </c>
      <c r="M102" s="9"/>
    </row>
    <row r="103" spans="1:13" ht="15">
      <c r="A103" s="46"/>
      <c r="B103" s="60"/>
      <c r="C103" s="53"/>
      <c r="D103" s="53"/>
      <c r="E103" s="53"/>
      <c r="F103" s="53"/>
      <c r="G103" s="53"/>
      <c r="H103" s="58"/>
      <c r="I103" s="58"/>
      <c r="J103" s="23"/>
      <c r="K103" s="9"/>
      <c r="L103" s="22">
        <f>IF(J102="Y",1,0)</f>
        <v>0</v>
      </c>
      <c r="M103" s="9"/>
    </row>
    <row r="104" spans="1:13" ht="15.75" thickBot="1">
      <c r="A104" s="46"/>
      <c r="B104" s="60"/>
      <c r="C104" s="53"/>
      <c r="D104" s="53" t="s">
        <v>133</v>
      </c>
      <c r="E104" s="53"/>
      <c r="F104" s="53"/>
      <c r="G104" s="53"/>
      <c r="H104" s="53"/>
      <c r="I104" s="58"/>
      <c r="J104" s="23"/>
      <c r="K104" s="9"/>
      <c r="L104" s="22"/>
      <c r="M104" s="9"/>
    </row>
    <row r="105" spans="1:13" ht="15.75" thickBot="1">
      <c r="A105" s="46"/>
      <c r="B105" s="60"/>
      <c r="C105" s="53"/>
      <c r="D105" s="62" t="str">
        <f>IF(I101&lt;1," ","=")</f>
        <v> </v>
      </c>
      <c r="E105" s="62" t="str">
        <f>IF(I101&lt;1," ",I101)</f>
        <v> </v>
      </c>
      <c r="F105" s="62" t="str">
        <f>IF(I102&lt;1," ","÷")</f>
        <v> </v>
      </c>
      <c r="G105" s="62" t="str">
        <f>IF(I102&lt;1," ",I102)</f>
        <v> </v>
      </c>
      <c r="H105" s="58" t="s">
        <v>18</v>
      </c>
      <c r="I105" s="59"/>
      <c r="J105" s="20" t="str">
        <f>IF(I105&lt;1," ",IF(I105=60,"Y","N"))</f>
        <v> </v>
      </c>
      <c r="K105" s="9"/>
      <c r="L105" s="22"/>
      <c r="M105" s="9"/>
    </row>
    <row r="106" spans="1:13" ht="15">
      <c r="A106" s="46"/>
      <c r="B106" s="63"/>
      <c r="C106" s="64"/>
      <c r="D106" s="64"/>
      <c r="E106" s="64"/>
      <c r="F106" s="64"/>
      <c r="G106" s="64"/>
      <c r="H106" s="65"/>
      <c r="I106" s="65"/>
      <c r="J106" s="32"/>
      <c r="K106" s="31"/>
      <c r="L106" s="22">
        <f>IF(J105="Y",1,0)</f>
        <v>0</v>
      </c>
      <c r="M106" s="9"/>
    </row>
    <row r="107" spans="1:13" ht="15.75" thickBot="1">
      <c r="A107" s="46"/>
      <c r="B107" s="60"/>
      <c r="C107" s="53"/>
      <c r="D107" s="53"/>
      <c r="E107" s="53"/>
      <c r="F107" s="53"/>
      <c r="G107" s="53"/>
      <c r="H107" s="58"/>
      <c r="I107" s="58"/>
      <c r="J107" s="20"/>
      <c r="K107" s="9"/>
      <c r="L107" s="22"/>
      <c r="M107" s="9"/>
    </row>
    <row r="108" spans="1:13" s="2" customFormat="1" ht="15.75" thickBot="1">
      <c r="A108" s="46"/>
      <c r="B108" s="57" t="s">
        <v>153</v>
      </c>
      <c r="C108" s="71" t="s">
        <v>134</v>
      </c>
      <c r="D108" s="53"/>
      <c r="E108" s="53" t="s">
        <v>135</v>
      </c>
      <c r="F108" s="53"/>
      <c r="G108" s="53"/>
      <c r="H108" s="58" t="s">
        <v>18</v>
      </c>
      <c r="I108" s="59"/>
      <c r="J108" s="20" t="str">
        <f>IF(I108&lt;1," ",IF(I108=3,"Y","N"))</f>
        <v> </v>
      </c>
      <c r="K108" s="9"/>
      <c r="L108" s="22"/>
      <c r="M108" s="9"/>
    </row>
    <row r="109" spans="1:13" ht="15.75" thickBot="1">
      <c r="A109" s="46"/>
      <c r="B109" s="60"/>
      <c r="C109" s="53"/>
      <c r="D109" s="53"/>
      <c r="E109" s="53" t="s">
        <v>37</v>
      </c>
      <c r="F109" s="53"/>
      <c r="G109" s="53"/>
      <c r="H109" s="58" t="s">
        <v>18</v>
      </c>
      <c r="I109" s="59"/>
      <c r="J109" s="20" t="str">
        <f>IF(I109&lt;1," ",IF(I109=3,"Y","N"))</f>
        <v> </v>
      </c>
      <c r="K109" s="9"/>
      <c r="L109" s="22">
        <f>IF(J108="Y",1,0)</f>
        <v>0</v>
      </c>
      <c r="M109" s="9"/>
    </row>
    <row r="110" spans="1:13" ht="15">
      <c r="A110" s="46"/>
      <c r="B110" s="60"/>
      <c r="C110" s="53"/>
      <c r="D110" s="53"/>
      <c r="E110" s="53"/>
      <c r="F110" s="53"/>
      <c r="G110" s="53"/>
      <c r="H110" s="58"/>
      <c r="I110" s="58"/>
      <c r="J110" s="23"/>
      <c r="K110" s="9"/>
      <c r="L110" s="22">
        <f>IF(J109="Y",1,0)</f>
        <v>0</v>
      </c>
      <c r="M110" s="9"/>
    </row>
    <row r="111" spans="1:13" ht="15.75" thickBot="1">
      <c r="A111" s="46"/>
      <c r="B111" s="60"/>
      <c r="C111" s="53"/>
      <c r="D111" s="53" t="s">
        <v>136</v>
      </c>
      <c r="E111" s="53"/>
      <c r="F111" s="53"/>
      <c r="G111" s="53"/>
      <c r="H111" s="53"/>
      <c r="I111" s="58"/>
      <c r="J111" s="23"/>
      <c r="K111" s="9"/>
      <c r="L111" s="22"/>
      <c r="M111" s="9"/>
    </row>
    <row r="112" spans="1:13" ht="15.75" thickBot="1">
      <c r="A112" s="46"/>
      <c r="B112" s="60"/>
      <c r="C112" s="53"/>
      <c r="D112" s="62" t="str">
        <f>IF(I108&lt;1," ","=")</f>
        <v> </v>
      </c>
      <c r="E112" s="62" t="str">
        <f>IF(I108&lt;1," ",I108)</f>
        <v> </v>
      </c>
      <c r="F112" s="62" t="str">
        <f>IF(I109&lt;1," ","÷")</f>
        <v> </v>
      </c>
      <c r="G112" s="62" t="str">
        <f>IF(I109&lt;1," ",I109)</f>
        <v> </v>
      </c>
      <c r="H112" s="58" t="s">
        <v>18</v>
      </c>
      <c r="I112" s="59"/>
      <c r="J112" s="20" t="str">
        <f>IF(I112&lt;1," ",IF(I112=1,"Y","N"))</f>
        <v> </v>
      </c>
      <c r="K112" s="9"/>
      <c r="L112" s="22"/>
      <c r="M112" s="9"/>
    </row>
    <row r="113" spans="1:13" ht="15">
      <c r="A113" s="46"/>
      <c r="B113" s="63"/>
      <c r="C113" s="64"/>
      <c r="D113" s="64"/>
      <c r="E113" s="64"/>
      <c r="F113" s="64"/>
      <c r="G113" s="64"/>
      <c r="H113" s="65"/>
      <c r="I113" s="65"/>
      <c r="J113" s="34"/>
      <c r="K113" s="31"/>
      <c r="L113" s="22">
        <f>IF(J112="Y",1,0)</f>
        <v>0</v>
      </c>
      <c r="M113" s="9"/>
    </row>
    <row r="114" spans="1:13" ht="15">
      <c r="A114" s="46"/>
      <c r="B114" s="53"/>
      <c r="C114" s="53"/>
      <c r="D114" s="53"/>
      <c r="E114" s="53"/>
      <c r="F114" s="53"/>
      <c r="G114" s="53"/>
      <c r="H114" s="53"/>
      <c r="I114" s="53"/>
      <c r="J114" s="8"/>
      <c r="K114" s="8"/>
      <c r="L114" s="22"/>
      <c r="M114" s="9"/>
    </row>
    <row r="115" spans="1:13" ht="15.75">
      <c r="A115" s="45">
        <v>3</v>
      </c>
      <c r="B115" s="53" t="s">
        <v>38</v>
      </c>
      <c r="C115" s="53"/>
      <c r="D115" s="53"/>
      <c r="E115" s="53"/>
      <c r="F115" s="53"/>
      <c r="G115" s="53"/>
      <c r="H115" s="53"/>
      <c r="I115" s="53"/>
      <c r="J115" s="8"/>
      <c r="K115" s="8"/>
      <c r="L115" s="22"/>
      <c r="M115" s="9"/>
    </row>
    <row r="116" spans="2:13" ht="15">
      <c r="B116" s="53"/>
      <c r="C116" s="53"/>
      <c r="D116" s="53"/>
      <c r="E116" s="53"/>
      <c r="F116" s="53"/>
      <c r="G116" s="53"/>
      <c r="H116" s="53"/>
      <c r="I116" s="53"/>
      <c r="J116" s="8"/>
      <c r="K116" s="8"/>
      <c r="L116" s="22"/>
      <c r="M116" s="9"/>
    </row>
    <row r="117" spans="1:13" ht="15">
      <c r="A117" s="46"/>
      <c r="B117" s="54" t="s">
        <v>2</v>
      </c>
      <c r="C117" s="53" t="s">
        <v>39</v>
      </c>
      <c r="D117" s="53"/>
      <c r="E117" s="53"/>
      <c r="F117" s="53"/>
      <c r="G117" s="53"/>
      <c r="H117" s="53"/>
      <c r="I117" s="53"/>
      <c r="J117" s="8"/>
      <c r="K117" s="8"/>
      <c r="L117" s="22"/>
      <c r="M117" s="9"/>
    </row>
    <row r="118" spans="1:13" ht="15.75" thickBot="1">
      <c r="A118" s="46"/>
      <c r="B118" s="54"/>
      <c r="C118" s="53"/>
      <c r="D118" s="53"/>
      <c r="E118" s="53"/>
      <c r="F118" s="53"/>
      <c r="G118" s="53"/>
      <c r="H118" s="53"/>
      <c r="I118" s="53"/>
      <c r="J118" s="8"/>
      <c r="K118" s="8"/>
      <c r="L118" s="22"/>
      <c r="M118" s="9"/>
    </row>
    <row r="119" spans="1:13" ht="15.75" thickBot="1">
      <c r="A119" s="46"/>
      <c r="B119" s="54"/>
      <c r="C119" s="53" t="s">
        <v>40</v>
      </c>
      <c r="D119" s="53"/>
      <c r="E119" s="53"/>
      <c r="F119" s="53"/>
      <c r="G119" s="58" t="s">
        <v>18</v>
      </c>
      <c r="H119" s="59"/>
      <c r="I119" s="72" t="str">
        <f>IF(H119&lt;1," ",IF(H119=14000,"Y","N"))</f>
        <v> </v>
      </c>
      <c r="J119" s="8"/>
      <c r="K119" s="8"/>
      <c r="L119" s="22"/>
      <c r="M119" s="9"/>
    </row>
    <row r="120" spans="1:13" ht="15.75" thickBot="1">
      <c r="A120" s="46"/>
      <c r="B120" s="54"/>
      <c r="C120" s="53" t="s">
        <v>41</v>
      </c>
      <c r="D120" s="53"/>
      <c r="E120" s="53"/>
      <c r="F120" s="53"/>
      <c r="G120" s="58" t="s">
        <v>18</v>
      </c>
      <c r="H120" s="59"/>
      <c r="I120" s="72" t="str">
        <f>IF(H120&lt;1," ",IF(H120=28,"Y","N"))</f>
        <v> </v>
      </c>
      <c r="J120" s="8"/>
      <c r="K120" s="8"/>
      <c r="L120" s="22">
        <f>IF(I119="Y",1,0)</f>
        <v>0</v>
      </c>
      <c r="M120" s="9"/>
    </row>
    <row r="121" spans="1:13" ht="15">
      <c r="A121" s="46"/>
      <c r="B121" s="54"/>
      <c r="C121" s="53"/>
      <c r="D121" s="53"/>
      <c r="E121" s="53"/>
      <c r="F121" s="53"/>
      <c r="G121" s="58"/>
      <c r="H121" s="58"/>
      <c r="I121" s="72"/>
      <c r="J121" s="8"/>
      <c r="K121" s="8"/>
      <c r="L121" s="22">
        <f>IF(I120="Y",1,0)</f>
        <v>0</v>
      </c>
      <c r="M121" s="9"/>
    </row>
    <row r="122" spans="1:13" ht="15">
      <c r="A122" s="46"/>
      <c r="B122" s="54" t="s">
        <v>19</v>
      </c>
      <c r="C122" s="53" t="s">
        <v>43</v>
      </c>
      <c r="D122" s="53"/>
      <c r="E122" s="53"/>
      <c r="F122" s="53"/>
      <c r="G122" s="53"/>
      <c r="H122" s="62" t="str">
        <f>IF(H120&lt;1," ",H120)</f>
        <v> </v>
      </c>
      <c r="I122" s="73"/>
      <c r="J122" s="8"/>
      <c r="K122" s="8"/>
      <c r="L122" s="22"/>
      <c r="M122" s="9"/>
    </row>
    <row r="123" spans="1:13" ht="15.75" thickBot="1">
      <c r="A123" s="46"/>
      <c r="C123" s="53"/>
      <c r="D123" s="53"/>
      <c r="E123" s="53"/>
      <c r="F123" s="53"/>
      <c r="G123" s="53"/>
      <c r="H123" s="53"/>
      <c r="I123" s="73"/>
      <c r="J123" s="8"/>
      <c r="K123" s="8"/>
      <c r="L123" s="22"/>
      <c r="M123" s="9"/>
    </row>
    <row r="124" spans="1:13" ht="15.75" thickBot="1">
      <c r="A124" s="46"/>
      <c r="B124" s="54"/>
      <c r="C124" s="53" t="s">
        <v>156</v>
      </c>
      <c r="D124" s="53"/>
      <c r="E124" s="58" t="str">
        <f>IF(H120=28,"28"," ")</f>
        <v> </v>
      </c>
      <c r="F124" s="53"/>
      <c r="G124" s="58" t="s">
        <v>18</v>
      </c>
      <c r="H124" s="59"/>
      <c r="I124" s="72" t="str">
        <f>IF(H124&lt;1," ",IF(H124=30,"Y","N"))</f>
        <v> </v>
      </c>
      <c r="J124" s="8"/>
      <c r="K124" s="8"/>
      <c r="L124" s="22"/>
      <c r="M124" s="9"/>
    </row>
    <row r="125" spans="1:13" ht="15.75" thickBot="1">
      <c r="A125" s="46"/>
      <c r="B125" s="54"/>
      <c r="C125" s="53" t="s">
        <v>42</v>
      </c>
      <c r="D125" s="53"/>
      <c r="E125" s="53"/>
      <c r="F125" s="53"/>
      <c r="G125" s="58" t="s">
        <v>18</v>
      </c>
      <c r="H125" s="59"/>
      <c r="I125" s="72" t="str">
        <f>IF(H125&lt;1," ",IF(H125=15000,"Y","N"))</f>
        <v> </v>
      </c>
      <c r="J125" s="8"/>
      <c r="K125" s="8"/>
      <c r="L125" s="22">
        <f>IF(I124="Y",1,0)</f>
        <v>0</v>
      </c>
      <c r="M125" s="9"/>
    </row>
    <row r="126" spans="1:13" ht="15">
      <c r="A126" s="46"/>
      <c r="B126" s="54"/>
      <c r="C126" s="53"/>
      <c r="D126" s="53"/>
      <c r="E126" s="53"/>
      <c r="F126" s="53"/>
      <c r="G126" s="53"/>
      <c r="H126" s="53"/>
      <c r="I126" s="73"/>
      <c r="J126" s="8"/>
      <c r="K126" s="8"/>
      <c r="L126" s="22">
        <f>IF(I125="Y",1,0)</f>
        <v>0</v>
      </c>
      <c r="M126" s="9"/>
    </row>
    <row r="127" spans="1:13" ht="15.75" thickBot="1">
      <c r="A127" s="46"/>
      <c r="B127" s="54"/>
      <c r="C127" s="53" t="s">
        <v>159</v>
      </c>
      <c r="D127" s="53"/>
      <c r="E127" s="53" t="s">
        <v>138</v>
      </c>
      <c r="F127" s="53"/>
      <c r="G127" s="53"/>
      <c r="H127" s="58"/>
      <c r="I127" s="73"/>
      <c r="J127" s="8"/>
      <c r="K127" s="8"/>
      <c r="L127" s="22"/>
      <c r="M127" s="9"/>
    </row>
    <row r="128" spans="1:13" ht="15.75" thickBot="1">
      <c r="A128" s="46"/>
      <c r="B128" s="53"/>
      <c r="C128" s="62" t="str">
        <f>IF(H119&lt;1," ","=")</f>
        <v> </v>
      </c>
      <c r="D128" s="62" t="str">
        <f>IF(H125&lt;1," ",H125)</f>
        <v> </v>
      </c>
      <c r="E128" s="62" t="str">
        <f>IF(H125&lt;1," ","÷")</f>
        <v> </v>
      </c>
      <c r="F128" s="62" t="str">
        <f>IF(H124&lt;1," ",H124)</f>
        <v> </v>
      </c>
      <c r="G128" s="58" t="s">
        <v>18</v>
      </c>
      <c r="H128" s="59"/>
      <c r="I128" s="72" t="str">
        <f>IF(H128&lt;1," ",IF(H128=500,"Y","N"))</f>
        <v> </v>
      </c>
      <c r="J128" s="8"/>
      <c r="K128" s="8"/>
      <c r="L128" s="22"/>
      <c r="M128" s="9"/>
    </row>
    <row r="129" spans="1:13" ht="12.75">
      <c r="A129" s="4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2">
        <f>IF(I128="Y",1,0)</f>
        <v>0</v>
      </c>
      <c r="M129" s="9"/>
    </row>
    <row r="130" spans="1:13" ht="15.75">
      <c r="A130" s="45">
        <v>4</v>
      </c>
      <c r="B130" s="53" t="s">
        <v>140</v>
      </c>
      <c r="C130" s="8"/>
      <c r="D130" s="8"/>
      <c r="E130" s="8"/>
      <c r="F130" s="8"/>
      <c r="G130" s="8"/>
      <c r="H130" s="8"/>
      <c r="I130" s="8"/>
      <c r="J130" s="8"/>
      <c r="K130" s="8"/>
      <c r="L130" s="22"/>
      <c r="M130" s="9"/>
    </row>
    <row r="131" spans="2:13" ht="15">
      <c r="B131" s="53" t="s">
        <v>141</v>
      </c>
      <c r="C131" s="8"/>
      <c r="D131" s="8"/>
      <c r="E131" s="8"/>
      <c r="F131" s="8"/>
      <c r="G131" s="8"/>
      <c r="H131" s="8"/>
      <c r="I131" s="8"/>
      <c r="J131" s="8"/>
      <c r="K131" s="8"/>
      <c r="L131" s="22"/>
      <c r="M131" s="9"/>
    </row>
    <row r="132" spans="1:13" ht="15.75">
      <c r="A132" s="46"/>
      <c r="B132" s="8"/>
      <c r="C132" s="8"/>
      <c r="D132" s="8"/>
      <c r="E132" s="15" t="s">
        <v>139</v>
      </c>
      <c r="F132" s="8"/>
      <c r="G132" s="8"/>
      <c r="H132" s="8"/>
      <c r="I132" s="8"/>
      <c r="J132" s="8"/>
      <c r="K132" s="8"/>
      <c r="L132" s="22"/>
      <c r="M132" s="9"/>
    </row>
    <row r="133" spans="1:13" ht="18.75">
      <c r="A133" s="46"/>
      <c r="B133" s="8"/>
      <c r="C133" s="8"/>
      <c r="D133" s="8"/>
      <c r="E133" s="35"/>
      <c r="F133" s="8"/>
      <c r="G133" s="8"/>
      <c r="H133" s="8"/>
      <c r="I133" s="8"/>
      <c r="J133" s="8"/>
      <c r="K133" s="8"/>
      <c r="L133" s="22"/>
      <c r="M133" s="9"/>
    </row>
    <row r="134" spans="1:13" ht="15">
      <c r="A134" s="46"/>
      <c r="B134" s="54" t="s">
        <v>54</v>
      </c>
      <c r="C134" s="53" t="s">
        <v>55</v>
      </c>
      <c r="D134" s="8"/>
      <c r="E134" s="8"/>
      <c r="F134" s="8"/>
      <c r="G134" s="8"/>
      <c r="H134" s="8"/>
      <c r="I134" s="8"/>
      <c r="J134" s="8"/>
      <c r="K134" s="8"/>
      <c r="L134" s="22"/>
      <c r="M134" s="9"/>
    </row>
    <row r="135" spans="1:13" ht="19.5" thickBot="1">
      <c r="A135" s="46"/>
      <c r="B135" s="8"/>
      <c r="C135" s="8"/>
      <c r="D135" s="8"/>
      <c r="E135" s="35"/>
      <c r="F135" s="8"/>
      <c r="G135" s="8"/>
      <c r="H135" s="8"/>
      <c r="I135" s="8"/>
      <c r="J135" s="8"/>
      <c r="K135" s="8"/>
      <c r="L135" s="22"/>
      <c r="M135" s="9"/>
    </row>
    <row r="136" spans="1:13" ht="16.5" thickBot="1">
      <c r="A136" s="46"/>
      <c r="B136" s="15">
        <v>3</v>
      </c>
      <c r="C136" s="36" t="s">
        <v>44</v>
      </c>
      <c r="D136" s="37"/>
      <c r="E136" s="20" t="str">
        <f>IF(D136&lt;1," ",IF(D136=3,"Y","N"))</f>
        <v> </v>
      </c>
      <c r="F136" s="74" t="s">
        <v>45</v>
      </c>
      <c r="G136" s="8"/>
      <c r="H136" s="8"/>
      <c r="I136" s="8"/>
      <c r="J136" s="8"/>
      <c r="K136" s="8"/>
      <c r="L136" s="22"/>
      <c r="M136" s="9"/>
    </row>
    <row r="137" spans="1:14" ht="15" thickBot="1">
      <c r="A137" s="46"/>
      <c r="B137" s="8"/>
      <c r="C137" s="8"/>
      <c r="D137" s="8"/>
      <c r="E137" s="23"/>
      <c r="F137" s="74"/>
      <c r="G137" s="8"/>
      <c r="H137" s="8"/>
      <c r="I137" s="8"/>
      <c r="J137" s="8"/>
      <c r="K137" s="8"/>
      <c r="L137" s="22">
        <f>IF(E136="Y",1,0)</f>
        <v>0</v>
      </c>
      <c r="M137" s="9"/>
      <c r="N137" s="2"/>
    </row>
    <row r="138" spans="1:14" ht="15" thickBot="1">
      <c r="A138" s="46"/>
      <c r="B138" s="8"/>
      <c r="C138" s="36" t="s">
        <v>44</v>
      </c>
      <c r="D138" s="38"/>
      <c r="E138" s="20" t="str">
        <f>IF(D138&lt;1," ",IF(D138=3.1428571,"Y","N"))</f>
        <v> </v>
      </c>
      <c r="F138" s="74" t="s">
        <v>46</v>
      </c>
      <c r="G138" s="8"/>
      <c r="H138" s="8"/>
      <c r="I138" s="8"/>
      <c r="J138" s="8"/>
      <c r="K138" s="8"/>
      <c r="L138" s="22"/>
      <c r="M138" s="9"/>
      <c r="N138" s="2"/>
    </row>
    <row r="139" spans="1:14" ht="14.25">
      <c r="A139" s="46"/>
      <c r="B139" s="8"/>
      <c r="C139" s="8"/>
      <c r="D139" s="8"/>
      <c r="E139" s="23"/>
      <c r="F139" s="74"/>
      <c r="G139" s="8"/>
      <c r="H139" s="8"/>
      <c r="I139" s="8"/>
      <c r="J139" s="8"/>
      <c r="K139" s="8"/>
      <c r="L139" s="22">
        <f>IF(E138="Y",1,0)</f>
        <v>0</v>
      </c>
      <c r="M139" s="9"/>
      <c r="N139" s="3"/>
    </row>
    <row r="140" spans="1:14" ht="5.25" customHeight="1" thickBot="1">
      <c r="A140" s="46"/>
      <c r="B140" s="8"/>
      <c r="C140" s="8"/>
      <c r="D140" s="8"/>
      <c r="E140" s="23"/>
      <c r="F140" s="74"/>
      <c r="G140" s="8"/>
      <c r="H140" s="8"/>
      <c r="I140" s="8"/>
      <c r="J140" s="8"/>
      <c r="K140" s="8"/>
      <c r="L140" s="22"/>
      <c r="M140" s="9"/>
      <c r="N140" s="3"/>
    </row>
    <row r="141" spans="1:14" ht="15" thickBot="1">
      <c r="A141" s="46"/>
      <c r="B141" s="8"/>
      <c r="C141" s="36" t="s">
        <v>44</v>
      </c>
      <c r="D141" s="38"/>
      <c r="E141" s="20" t="str">
        <f>IF(D141&lt;1," ",IF(D141=3.1622777,"Y","N"))</f>
        <v> </v>
      </c>
      <c r="F141" s="74" t="s">
        <v>47</v>
      </c>
      <c r="G141" s="8"/>
      <c r="H141" s="8"/>
      <c r="I141" s="8"/>
      <c r="J141" s="8"/>
      <c r="K141" s="8"/>
      <c r="L141" s="22"/>
      <c r="M141" s="9"/>
      <c r="N141" s="3"/>
    </row>
    <row r="142" spans="1:14" ht="15" thickBot="1">
      <c r="A142" s="46"/>
      <c r="B142" s="8"/>
      <c r="C142" s="8"/>
      <c r="D142" s="8"/>
      <c r="E142" s="23"/>
      <c r="F142" s="74"/>
      <c r="G142" s="8"/>
      <c r="H142" s="8"/>
      <c r="I142" s="8"/>
      <c r="J142" s="8"/>
      <c r="K142" s="8"/>
      <c r="L142" s="22">
        <f>IF(E141="Y",1,0)</f>
        <v>0</v>
      </c>
      <c r="M142" s="9"/>
      <c r="N142" s="3"/>
    </row>
    <row r="143" spans="1:14" ht="15" thickBot="1">
      <c r="A143" s="46"/>
      <c r="B143" s="8"/>
      <c r="C143" s="36" t="s">
        <v>44</v>
      </c>
      <c r="D143" s="38"/>
      <c r="E143" s="20" t="str">
        <f>IF(D143&lt;1," ",IF(D143=3.1481481,"Y","N"))</f>
        <v> </v>
      </c>
      <c r="F143" s="74" t="s">
        <v>48</v>
      </c>
      <c r="G143" s="8"/>
      <c r="H143" s="8"/>
      <c r="I143" s="8"/>
      <c r="J143" s="8"/>
      <c r="K143" s="8"/>
      <c r="L143" s="22"/>
      <c r="M143" s="9"/>
      <c r="N143" s="3"/>
    </row>
    <row r="144" spans="1:14" ht="15" thickBot="1">
      <c r="A144" s="46"/>
      <c r="B144" s="8"/>
      <c r="C144" s="8"/>
      <c r="D144" s="8"/>
      <c r="E144" s="23"/>
      <c r="F144" s="74"/>
      <c r="G144" s="8"/>
      <c r="H144" s="8"/>
      <c r="I144" s="8"/>
      <c r="J144" s="8"/>
      <c r="K144" s="8"/>
      <c r="L144" s="22">
        <f>IF(E143="Y",1,0)</f>
        <v>0</v>
      </c>
      <c r="M144" s="9"/>
      <c r="N144" s="2"/>
    </row>
    <row r="145" spans="1:13" ht="15" thickBot="1">
      <c r="A145" s="46"/>
      <c r="B145" s="8"/>
      <c r="C145" s="36" t="s">
        <v>44</v>
      </c>
      <c r="D145" s="38"/>
      <c r="E145" s="20" t="str">
        <f>IF(D145&lt;1," ",IF(D145=3.1416667,"Y","N"))</f>
        <v> </v>
      </c>
      <c r="F145" s="74" t="s">
        <v>49</v>
      </c>
      <c r="G145" s="8"/>
      <c r="H145" s="8"/>
      <c r="I145" s="8"/>
      <c r="J145" s="8"/>
      <c r="K145" s="8"/>
      <c r="L145" s="22"/>
      <c r="M145" s="9"/>
    </row>
    <row r="146" spans="1:13" ht="12.75">
      <c r="A146" s="4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22">
        <f>IF(E145="Y",1,0)</f>
        <v>0</v>
      </c>
      <c r="M146" s="9"/>
    </row>
    <row r="147" spans="1:13" ht="13.5" thickBot="1">
      <c r="A147" s="4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22"/>
      <c r="M147" s="9"/>
    </row>
    <row r="148" spans="1:13" ht="15.75" thickBot="1">
      <c r="A148" s="46"/>
      <c r="B148" s="54" t="s">
        <v>56</v>
      </c>
      <c r="C148" s="53" t="s">
        <v>142</v>
      </c>
      <c r="D148" s="8"/>
      <c r="E148" s="8"/>
      <c r="F148" s="8"/>
      <c r="G148" s="8"/>
      <c r="H148" s="39" t="s">
        <v>143</v>
      </c>
      <c r="I148" s="8"/>
      <c r="J148" s="40"/>
      <c r="K148" s="27" t="str">
        <f>IF(J148&lt;1," ",IF(J148="e","Y",IF(J148="E","Y","N")))</f>
        <v> </v>
      </c>
      <c r="L148" s="22"/>
      <c r="M148" s="9"/>
    </row>
    <row r="149" spans="1:13" ht="12.75">
      <c r="A149" s="4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22">
        <f>IF(K148="Y",1,0)</f>
        <v>0</v>
      </c>
      <c r="M149" s="9"/>
    </row>
    <row r="150" spans="1:13" ht="12.75">
      <c r="A150" s="4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22">
        <f>SUM(L25:L149)</f>
        <v>0</v>
      </c>
      <c r="M150" s="9"/>
    </row>
    <row r="151" spans="1:13" ht="12.75">
      <c r="A151" s="4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1:13" ht="12.75">
      <c r="A152" s="4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1:13" ht="12.75">
      <c r="A153" s="4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1:13" ht="15.75">
      <c r="A154" s="45">
        <v>1</v>
      </c>
      <c r="B154" s="53" t="s">
        <v>52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1:13" ht="14.25">
      <c r="A155" s="46"/>
      <c r="B155" s="8"/>
      <c r="C155" s="8"/>
      <c r="D155" s="8"/>
      <c r="E155" s="8"/>
      <c r="F155" s="75" t="s">
        <v>53</v>
      </c>
      <c r="G155" s="8"/>
      <c r="H155" s="8"/>
      <c r="I155" s="8"/>
      <c r="J155" s="8"/>
      <c r="K155" s="8"/>
      <c r="L155" s="8"/>
      <c r="M155" s="9"/>
    </row>
    <row r="156" spans="1:13" ht="13.5" thickBot="1">
      <c r="A156" s="4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1:13" ht="15.75" thickBot="1">
      <c r="A157" s="46"/>
      <c r="B157" s="54" t="s">
        <v>2</v>
      </c>
      <c r="C157" s="53" t="s">
        <v>57</v>
      </c>
      <c r="D157" s="53"/>
      <c r="E157" s="53"/>
      <c r="F157" s="53"/>
      <c r="G157" s="76"/>
      <c r="H157" s="53" t="s">
        <v>59</v>
      </c>
      <c r="I157" s="27" t="str">
        <f>IF(G157&lt;1," ",IF(G157=64.775,"Y","N"))</f>
        <v> </v>
      </c>
      <c r="J157" s="8"/>
      <c r="K157" s="8"/>
      <c r="L157" s="8"/>
      <c r="M157" s="9"/>
    </row>
    <row r="158" spans="1:13" ht="13.5" thickBot="1">
      <c r="A158" s="46"/>
      <c r="B158" s="18"/>
      <c r="C158" s="8"/>
      <c r="D158" s="8"/>
      <c r="E158" s="8"/>
      <c r="F158" s="8"/>
      <c r="G158" s="8"/>
      <c r="H158" s="8"/>
      <c r="I158" s="8"/>
      <c r="J158" s="8"/>
      <c r="K158" s="8"/>
      <c r="L158" s="22">
        <f>IF(I157="Y",1,0)</f>
        <v>0</v>
      </c>
      <c r="M158" s="9"/>
    </row>
    <row r="159" spans="1:13" ht="15.75" thickBot="1">
      <c r="A159" s="46"/>
      <c r="B159" s="54" t="s">
        <v>4</v>
      </c>
      <c r="C159" s="53" t="s">
        <v>58</v>
      </c>
      <c r="D159" s="53"/>
      <c r="E159" s="53"/>
      <c r="F159" s="53"/>
      <c r="G159" s="76"/>
      <c r="H159" s="53" t="s">
        <v>59</v>
      </c>
      <c r="I159" s="27" t="str">
        <f>IF(G159&lt;1," ",IF(G159=64.784,"Y","N"))</f>
        <v> </v>
      </c>
      <c r="J159" s="8"/>
      <c r="K159" s="8"/>
      <c r="L159" s="22"/>
      <c r="M159" s="9"/>
    </row>
    <row r="160" spans="1:13" ht="12.75">
      <c r="A160" s="4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22">
        <f>IF(I159="Y",1,0)</f>
        <v>0</v>
      </c>
      <c r="M160" s="9"/>
    </row>
    <row r="161" spans="1:13" ht="15.75">
      <c r="A161" s="45">
        <v>2</v>
      </c>
      <c r="B161" s="53" t="s">
        <v>60</v>
      </c>
      <c r="C161" s="8"/>
      <c r="D161" s="8"/>
      <c r="E161" s="8"/>
      <c r="F161" s="8"/>
      <c r="G161" s="8"/>
      <c r="H161" s="8"/>
      <c r="I161" s="8"/>
      <c r="J161" s="8"/>
      <c r="K161" s="8"/>
      <c r="L161" s="22"/>
      <c r="M161" s="9"/>
    </row>
    <row r="162" spans="1:13" ht="15">
      <c r="A162" s="46"/>
      <c r="B162" s="54" t="s">
        <v>2</v>
      </c>
      <c r="C162" s="53" t="s">
        <v>61</v>
      </c>
      <c r="D162" s="8"/>
      <c r="E162" s="8"/>
      <c r="F162" s="8"/>
      <c r="G162" s="8"/>
      <c r="H162" s="8"/>
      <c r="I162" s="8"/>
      <c r="J162" s="8"/>
      <c r="K162" s="8"/>
      <c r="L162" s="22"/>
      <c r="M162" s="9"/>
    </row>
    <row r="163" spans="1:13" ht="15.75" thickBot="1">
      <c r="A163" s="46"/>
      <c r="B163" s="8"/>
      <c r="C163" s="53" t="s">
        <v>144</v>
      </c>
      <c r="D163" s="8"/>
      <c r="E163" s="8"/>
      <c r="F163" s="8"/>
      <c r="G163" s="8"/>
      <c r="H163" s="8"/>
      <c r="I163" s="8"/>
      <c r="J163" s="8"/>
      <c r="K163" s="8"/>
      <c r="L163" s="22"/>
      <c r="M163" s="9"/>
    </row>
    <row r="164" spans="1:13" ht="13.5" thickBot="1">
      <c r="A164" s="46"/>
      <c r="B164" s="8"/>
      <c r="C164" s="8"/>
      <c r="D164" s="8"/>
      <c r="E164" s="8"/>
      <c r="F164" s="8"/>
      <c r="G164" s="38"/>
      <c r="H164" s="8" t="s">
        <v>62</v>
      </c>
      <c r="I164" s="27" t="str">
        <f>IF(G164&lt;1," ",IF(G164=94,"Y","N"))</f>
        <v> </v>
      </c>
      <c r="J164" s="8"/>
      <c r="K164" s="8"/>
      <c r="L164" s="22"/>
      <c r="M164" s="9"/>
    </row>
    <row r="165" spans="1:13" ht="12.75">
      <c r="A165" s="4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22">
        <f>IF(I164="Y",1,0)</f>
        <v>0</v>
      </c>
      <c r="M165" s="9"/>
    </row>
    <row r="166" spans="1:13" ht="15">
      <c r="A166" s="46"/>
      <c r="B166" s="54" t="s">
        <v>4</v>
      </c>
      <c r="C166" s="53" t="s">
        <v>63</v>
      </c>
      <c r="D166" s="8"/>
      <c r="E166" s="8"/>
      <c r="F166" s="8"/>
      <c r="G166" s="8"/>
      <c r="H166" s="8"/>
      <c r="I166" s="8"/>
      <c r="J166" s="8"/>
      <c r="K166" s="8"/>
      <c r="L166" s="22"/>
      <c r="M166" s="9"/>
    </row>
    <row r="167" spans="1:13" ht="15">
      <c r="A167" s="46"/>
      <c r="B167" s="53"/>
      <c r="C167" s="53" t="s">
        <v>64</v>
      </c>
      <c r="D167" s="8"/>
      <c r="E167" s="8"/>
      <c r="F167" s="8"/>
      <c r="G167" s="8"/>
      <c r="H167" s="8"/>
      <c r="I167" s="8"/>
      <c r="J167" s="8"/>
      <c r="K167" s="8"/>
      <c r="L167" s="22"/>
      <c r="M167" s="9"/>
    </row>
    <row r="168" spans="1:13" ht="13.5" thickBot="1">
      <c r="A168" s="4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22"/>
      <c r="M168" s="9"/>
    </row>
    <row r="169" spans="1:13" ht="15.75" thickBot="1">
      <c r="A169" s="46"/>
      <c r="B169" s="8"/>
      <c r="C169" s="53" t="s">
        <v>65</v>
      </c>
      <c r="D169" s="53"/>
      <c r="E169" s="76"/>
      <c r="F169" s="53" t="s">
        <v>62</v>
      </c>
      <c r="G169" s="20" t="str">
        <f>IF(E169&lt;1," ",IF(E169=97.4,"Y","N"))</f>
        <v> </v>
      </c>
      <c r="H169" s="8"/>
      <c r="I169" s="8"/>
      <c r="J169" s="8"/>
      <c r="K169" s="8"/>
      <c r="L169" s="22"/>
      <c r="M169" s="9"/>
    </row>
    <row r="170" spans="1:13" ht="13.5" thickBot="1">
      <c r="A170" s="46"/>
      <c r="B170" s="8"/>
      <c r="C170" s="8"/>
      <c r="D170" s="8"/>
      <c r="E170" s="8"/>
      <c r="F170" s="8"/>
      <c r="G170" s="23"/>
      <c r="H170" s="8"/>
      <c r="I170" s="8"/>
      <c r="J170" s="8"/>
      <c r="K170" s="8"/>
      <c r="L170" s="22">
        <f>IF(G169="Y",1,0)</f>
        <v>0</v>
      </c>
      <c r="M170" s="9"/>
    </row>
    <row r="171" spans="1:13" ht="15.75" thickBot="1">
      <c r="A171" s="46"/>
      <c r="B171" s="8"/>
      <c r="C171" s="53" t="s">
        <v>66</v>
      </c>
      <c r="D171" s="53"/>
      <c r="E171" s="76"/>
      <c r="F171" s="53" t="s">
        <v>62</v>
      </c>
      <c r="G171" s="20" t="str">
        <f>IF(E171&lt;1," ",IF(E171=92.5,"Y","N"))</f>
        <v> </v>
      </c>
      <c r="H171" s="8"/>
      <c r="I171" s="8"/>
      <c r="J171" s="8"/>
      <c r="K171" s="8"/>
      <c r="L171" s="22"/>
      <c r="M171" s="9"/>
    </row>
    <row r="172" spans="1:13" ht="12.75">
      <c r="A172" s="4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22">
        <f>IF(G171="Y",1,0)</f>
        <v>0</v>
      </c>
      <c r="M172" s="9"/>
    </row>
    <row r="173" spans="1:13" ht="15">
      <c r="A173" s="46"/>
      <c r="B173" s="54" t="s">
        <v>67</v>
      </c>
      <c r="C173" s="53" t="s">
        <v>68</v>
      </c>
      <c r="D173" s="8"/>
      <c r="E173" s="8"/>
      <c r="F173" s="8"/>
      <c r="G173" s="8"/>
      <c r="H173" s="8"/>
      <c r="I173" s="8"/>
      <c r="J173" s="8"/>
      <c r="K173" s="8"/>
      <c r="L173" s="22"/>
      <c r="M173" s="9"/>
    </row>
    <row r="174" spans="1:13" ht="12.75">
      <c r="A174" s="4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22"/>
      <c r="M174" s="9"/>
    </row>
    <row r="175" spans="1:13" ht="15.75" thickBot="1">
      <c r="A175" s="46"/>
      <c r="B175" s="8"/>
      <c r="C175" s="53" t="s">
        <v>69</v>
      </c>
      <c r="D175" s="53"/>
      <c r="E175" s="53"/>
      <c r="F175" s="58" t="s">
        <v>70</v>
      </c>
      <c r="G175" s="8"/>
      <c r="H175" s="8"/>
      <c r="I175" s="8"/>
      <c r="J175" s="8"/>
      <c r="K175" s="8"/>
      <c r="L175" s="22"/>
      <c r="M175" s="9"/>
    </row>
    <row r="176" spans="1:13" ht="13.5" thickBot="1">
      <c r="A176" s="46"/>
      <c r="B176" s="8"/>
      <c r="C176" s="8"/>
      <c r="D176" s="8"/>
      <c r="E176" s="40"/>
      <c r="F176" s="20" t="str">
        <f>IF(E176&lt;1," ",IF(E176="N","Y","N"))</f>
        <v> </v>
      </c>
      <c r="G176" s="8"/>
      <c r="H176" s="8"/>
      <c r="I176" s="8"/>
      <c r="J176" s="8"/>
      <c r="K176" s="8"/>
      <c r="L176" s="22"/>
      <c r="M176" s="9"/>
    </row>
    <row r="177" spans="1:13" ht="12.75">
      <c r="A177" s="4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22">
        <f>IF(F176="Y",1,0)</f>
        <v>0</v>
      </c>
      <c r="M177" s="9"/>
    </row>
    <row r="178" spans="1:13" ht="15.75">
      <c r="A178" s="45">
        <v>3</v>
      </c>
      <c r="B178" s="8"/>
      <c r="C178" s="53" t="s">
        <v>71</v>
      </c>
      <c r="D178" s="8"/>
      <c r="E178" s="8"/>
      <c r="F178" s="8"/>
      <c r="G178" s="8"/>
      <c r="H178" s="8"/>
      <c r="I178" s="8"/>
      <c r="J178" s="8"/>
      <c r="K178" s="8"/>
      <c r="L178" s="22"/>
      <c r="M178" s="9"/>
    </row>
    <row r="179" spans="1:13" ht="15">
      <c r="A179" s="46"/>
      <c r="B179" s="53"/>
      <c r="C179" s="53"/>
      <c r="D179" s="52" t="s">
        <v>145</v>
      </c>
      <c r="E179" s="53"/>
      <c r="F179" s="53"/>
      <c r="G179" s="53"/>
      <c r="H179" s="53"/>
      <c r="I179" s="8"/>
      <c r="J179" s="8"/>
      <c r="K179" s="8"/>
      <c r="L179" s="22"/>
      <c r="M179" s="9"/>
    </row>
    <row r="180" spans="1:13" ht="15.75" thickBot="1">
      <c r="A180" s="46"/>
      <c r="B180" s="54" t="s">
        <v>2</v>
      </c>
      <c r="C180" s="53" t="s">
        <v>146</v>
      </c>
      <c r="D180" s="53"/>
      <c r="E180" s="53"/>
      <c r="F180" s="53"/>
      <c r="G180" s="53"/>
      <c r="H180" s="53"/>
      <c r="I180" s="8"/>
      <c r="J180" s="8"/>
      <c r="K180" s="8"/>
      <c r="L180" s="22"/>
      <c r="M180" s="9"/>
    </row>
    <row r="181" spans="1:13" ht="15.75" thickBot="1">
      <c r="A181" s="46"/>
      <c r="B181" s="53"/>
      <c r="C181" s="53"/>
      <c r="D181" s="52" t="s">
        <v>74</v>
      </c>
      <c r="E181" s="53"/>
      <c r="F181" s="53"/>
      <c r="G181" s="53"/>
      <c r="H181" s="53" t="s">
        <v>72</v>
      </c>
      <c r="I181" s="82"/>
      <c r="J181" s="20" t="str">
        <f>IF(I181&lt;1," ",IF(I181=944,"Y","N"))</f>
        <v> </v>
      </c>
      <c r="K181" s="8"/>
      <c r="L181" s="22"/>
      <c r="M181" s="9"/>
    </row>
    <row r="182" spans="1:13" ht="15.75" thickBot="1">
      <c r="A182" s="46"/>
      <c r="B182" s="53"/>
      <c r="C182" s="53"/>
      <c r="D182" s="53"/>
      <c r="E182" s="53"/>
      <c r="F182" s="53"/>
      <c r="G182" s="53"/>
      <c r="H182" s="53" t="s">
        <v>73</v>
      </c>
      <c r="I182" s="82"/>
      <c r="J182" s="20" t="str">
        <f>IF(I182&lt;1," ",IF(I182=935,"Y","N"))</f>
        <v> </v>
      </c>
      <c r="K182" s="8"/>
      <c r="L182" s="22">
        <f>IF(J181="Y",1,0)</f>
        <v>0</v>
      </c>
      <c r="M182" s="9"/>
    </row>
    <row r="183" spans="1:13" ht="12.75">
      <c r="A183" s="46"/>
      <c r="B183" s="8"/>
      <c r="C183" s="8"/>
      <c r="D183" s="8"/>
      <c r="E183" s="8"/>
      <c r="F183" s="8"/>
      <c r="G183" s="8"/>
      <c r="H183" s="8"/>
      <c r="I183" s="83"/>
      <c r="J183" s="20"/>
      <c r="K183" s="8"/>
      <c r="L183" s="22">
        <f>IF(J182="Y",1,0)</f>
        <v>0</v>
      </c>
      <c r="M183" s="9"/>
    </row>
    <row r="184" spans="1:13" ht="15.75" thickBot="1">
      <c r="A184" s="46"/>
      <c r="B184" s="54" t="s">
        <v>19</v>
      </c>
      <c r="C184" s="53" t="s">
        <v>147</v>
      </c>
      <c r="D184" s="53"/>
      <c r="E184" s="53"/>
      <c r="F184" s="53"/>
      <c r="G184" s="53"/>
      <c r="H184" s="53"/>
      <c r="I184" s="83"/>
      <c r="J184" s="23"/>
      <c r="K184" s="8"/>
      <c r="L184" s="22"/>
      <c r="M184" s="9"/>
    </row>
    <row r="185" spans="1:13" ht="15.75" thickBot="1">
      <c r="A185" s="46"/>
      <c r="B185" s="53"/>
      <c r="C185" s="53"/>
      <c r="D185" s="52" t="s">
        <v>75</v>
      </c>
      <c r="E185" s="53"/>
      <c r="F185" s="53"/>
      <c r="G185" s="53"/>
      <c r="H185" s="53" t="s">
        <v>72</v>
      </c>
      <c r="I185" s="82"/>
      <c r="J185" s="20" t="str">
        <f>IF(I185&lt;1," ",IF(I185=5.564,"Y","N"))</f>
        <v> </v>
      </c>
      <c r="K185" s="8"/>
      <c r="L185" s="22"/>
      <c r="M185" s="9"/>
    </row>
    <row r="186" spans="1:13" ht="15.75" thickBot="1">
      <c r="A186" s="46"/>
      <c r="B186" s="53"/>
      <c r="C186" s="53"/>
      <c r="D186" s="53"/>
      <c r="E186" s="53"/>
      <c r="F186" s="53"/>
      <c r="G186" s="53"/>
      <c r="H186" s="53" t="s">
        <v>73</v>
      </c>
      <c r="I186" s="82"/>
      <c r="J186" s="20" t="str">
        <f>IF(I186&lt;1," ",IF(I186=5.555,"Y","N"))</f>
        <v> </v>
      </c>
      <c r="K186" s="8"/>
      <c r="L186" s="22">
        <f>IF(J185="Y",1,0)</f>
        <v>0</v>
      </c>
      <c r="M186" s="9"/>
    </row>
    <row r="187" spans="1:13" ht="13.5" thickBot="1">
      <c r="A187" s="46"/>
      <c r="B187" s="8"/>
      <c r="C187" s="8"/>
      <c r="D187" s="8"/>
      <c r="E187" s="8"/>
      <c r="F187" s="8"/>
      <c r="G187" s="8"/>
      <c r="H187" s="8"/>
      <c r="I187" s="83"/>
      <c r="J187" s="23"/>
      <c r="K187" s="8"/>
      <c r="L187" s="22">
        <f>IF(J186="Y",1,0)</f>
        <v>0</v>
      </c>
      <c r="M187" s="9"/>
    </row>
    <row r="188" spans="1:13" ht="15.75" thickBot="1">
      <c r="A188" s="46"/>
      <c r="B188" s="54" t="s">
        <v>67</v>
      </c>
      <c r="C188" s="53" t="s">
        <v>148</v>
      </c>
      <c r="D188" s="53"/>
      <c r="E188" s="53"/>
      <c r="F188" s="53"/>
      <c r="G188" s="53"/>
      <c r="H188" s="53" t="s">
        <v>72</v>
      </c>
      <c r="I188" s="82"/>
      <c r="J188" s="20" t="str">
        <f>IF(I188&lt;1," ",IF(I188=170,"Y","N"))</f>
        <v> </v>
      </c>
      <c r="K188" s="8"/>
      <c r="L188" s="22"/>
      <c r="M188" s="9"/>
    </row>
    <row r="189" spans="1:13" ht="15.75" thickBot="1">
      <c r="A189" s="46"/>
      <c r="B189" s="53"/>
      <c r="C189" s="53"/>
      <c r="D189" s="52" t="s">
        <v>157</v>
      </c>
      <c r="E189" s="53"/>
      <c r="F189" s="53"/>
      <c r="G189" s="53"/>
      <c r="H189" s="53" t="s">
        <v>73</v>
      </c>
      <c r="I189" s="82"/>
      <c r="J189" s="20" t="str">
        <f>IF(I189&lt;1," ",IF(I189=168,"Y","N"))</f>
        <v> </v>
      </c>
      <c r="K189" s="8"/>
      <c r="L189" s="22">
        <f>IF(J188="Y",1,0)</f>
        <v>0</v>
      </c>
      <c r="M189" s="9"/>
    </row>
    <row r="190" spans="1:13" ht="12.75">
      <c r="A190" s="46"/>
      <c r="B190" s="8"/>
      <c r="C190" s="8"/>
      <c r="D190" s="8"/>
      <c r="E190" s="8"/>
      <c r="F190" s="8"/>
      <c r="G190" s="8"/>
      <c r="H190" s="8"/>
      <c r="I190" s="8"/>
      <c r="J190" s="23"/>
      <c r="K190" s="8"/>
      <c r="L190" s="22">
        <f>IF(J189="Y",1,0)</f>
        <v>0</v>
      </c>
      <c r="M190" s="9"/>
    </row>
    <row r="191" spans="1:13" ht="15">
      <c r="A191" s="46"/>
      <c r="B191" s="53" t="s">
        <v>20</v>
      </c>
      <c r="C191" s="53" t="s">
        <v>160</v>
      </c>
      <c r="D191" s="8"/>
      <c r="E191" s="8"/>
      <c r="F191" s="8"/>
      <c r="G191" s="8"/>
      <c r="H191" s="8"/>
      <c r="I191" s="8"/>
      <c r="J191" s="23"/>
      <c r="K191" s="8"/>
      <c r="L191" s="22"/>
      <c r="M191" s="9"/>
    </row>
    <row r="192" spans="1:13" ht="13.5" thickBot="1">
      <c r="A192" s="46"/>
      <c r="B192" s="8"/>
      <c r="C192" s="8"/>
      <c r="D192" s="8"/>
      <c r="E192" s="8"/>
      <c r="F192" s="8"/>
      <c r="G192" s="8"/>
      <c r="H192" s="8"/>
      <c r="I192" s="8"/>
      <c r="J192" s="23"/>
      <c r="K192" s="8"/>
      <c r="L192" s="22"/>
      <c r="M192" s="9"/>
    </row>
    <row r="193" spans="1:13" ht="13.5" thickBot="1">
      <c r="A193" s="46"/>
      <c r="B193" s="8"/>
      <c r="C193" s="8"/>
      <c r="D193" s="8"/>
      <c r="E193" s="8"/>
      <c r="F193" s="8"/>
      <c r="G193" s="8"/>
      <c r="H193" s="8"/>
      <c r="I193" s="38"/>
      <c r="J193" s="20" t="str">
        <f>IF(I193&lt;1," ",IF(I193=169,"Y",IF(I193=169.1,"Y","N")))</f>
        <v> </v>
      </c>
      <c r="K193" s="8"/>
      <c r="L193" s="22"/>
      <c r="M193" s="9"/>
    </row>
    <row r="194" spans="1:13" ht="15.75">
      <c r="A194" s="45">
        <v>4</v>
      </c>
      <c r="B194" s="53" t="s">
        <v>149</v>
      </c>
      <c r="C194" s="8"/>
      <c r="D194" s="8"/>
      <c r="E194" s="8"/>
      <c r="F194" s="8"/>
      <c r="G194" s="8"/>
      <c r="H194" s="8"/>
      <c r="I194" s="8"/>
      <c r="J194" s="8"/>
      <c r="K194" s="8"/>
      <c r="L194" s="22">
        <f>IF(J193="Y",1,0)</f>
        <v>0</v>
      </c>
      <c r="M194" s="9"/>
    </row>
    <row r="195" spans="1:13" ht="15">
      <c r="A195" s="46"/>
      <c r="B195" s="53" t="s">
        <v>150</v>
      </c>
      <c r="C195" s="8"/>
      <c r="D195" s="8"/>
      <c r="E195" s="8"/>
      <c r="F195" s="8"/>
      <c r="G195" s="8"/>
      <c r="H195" s="8"/>
      <c r="I195" s="8"/>
      <c r="J195" s="8"/>
      <c r="K195" s="8"/>
      <c r="L195" s="22"/>
      <c r="M195" s="9"/>
    </row>
    <row r="196" spans="1:13" ht="13.5" thickBot="1">
      <c r="A196" s="46"/>
      <c r="B196" s="8"/>
      <c r="C196" s="8"/>
      <c r="D196" s="8"/>
      <c r="E196" s="8"/>
      <c r="F196" s="8"/>
      <c r="G196" s="8"/>
      <c r="H196" s="8"/>
      <c r="I196" s="8"/>
      <c r="J196" s="41" t="s">
        <v>76</v>
      </c>
      <c r="K196" s="8"/>
      <c r="L196" s="22"/>
      <c r="M196" s="9"/>
    </row>
    <row r="197" spans="1:13" ht="15.75" thickBot="1">
      <c r="A197" s="46"/>
      <c r="B197" s="8"/>
      <c r="C197" s="8"/>
      <c r="D197" s="52" t="s">
        <v>78</v>
      </c>
      <c r="E197" s="53"/>
      <c r="F197" s="53"/>
      <c r="G197" s="53"/>
      <c r="H197" s="76"/>
      <c r="I197" s="53" t="s">
        <v>77</v>
      </c>
      <c r="J197" s="27" t="str">
        <f>IF(H197&gt;1,IF(H197=9.8,"Y","N")," ")</f>
        <v> </v>
      </c>
      <c r="K197" s="8"/>
      <c r="L197" s="22"/>
      <c r="M197" s="9"/>
    </row>
    <row r="198" spans="1:13" ht="12.75">
      <c r="A198" s="4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2">
        <f>IF(J197="Y",1,0)</f>
        <v>0</v>
      </c>
      <c r="M198" s="9"/>
    </row>
    <row r="199" spans="1:13" ht="12.75">
      <c r="A199" s="47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42">
        <f>SUM(L158:L198)</f>
        <v>0</v>
      </c>
      <c r="M199" s="31"/>
    </row>
    <row r="200" spans="1:13" ht="12.75">
      <c r="A200" s="78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ht="12.75">
      <c r="A201" s="78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ht="12.75">
      <c r="A202" s="78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spans="1:13" ht="12.75">
      <c r="A203" s="78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ht="12.75">
      <c r="A204" s="78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 ht="12.75">
      <c r="A205" s="78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2.75">
      <c r="A206" s="78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2.75">
      <c r="A207" s="78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 ht="12.75">
      <c r="A208" s="78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ht="12.75">
      <c r="A209" s="78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1:13" ht="12.75">
      <c r="A210" s="78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2:13" ht="12.75">
      <c r="L211" s="77"/>
      <c r="M211" s="77"/>
    </row>
  </sheetData>
  <sheetProtection password="DC3F" sheet="1" objects="1" scenarios="1"/>
  <printOptions/>
  <pageMargins left="0.75" right="0.75" top="1" bottom="1" header="0.5" footer="0.5"/>
  <pageSetup orientation="portrait" paperSize="9" r:id="rId15"/>
  <drawing r:id="rId14"/>
  <legacyDrawing r:id="rId13"/>
  <oleObjects>
    <oleObject progId="Word.Picture.8" shapeId="458982" r:id="rId2"/>
    <oleObject progId="Equation.3" shapeId="729240" r:id="rId3"/>
    <oleObject progId="Equation.3" shapeId="866391" r:id="rId4"/>
    <oleObject progId="Equation.3" shapeId="868847" r:id="rId5"/>
    <oleObject progId="Equation.3" shapeId="869619" r:id="rId6"/>
    <oleObject progId="Equation.3" shapeId="869858" r:id="rId7"/>
    <oleObject progId="Equation.3" shapeId="855624" r:id="rId8"/>
    <oleObject progId="Equation.3" shapeId="855625" r:id="rId9"/>
    <oleObject progId="Equation.3" shapeId="855627" r:id="rId10"/>
    <oleObject progId="Equation.3" shapeId="861807" r:id="rId11"/>
    <oleObject progId="Equation.3" shapeId="1080267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G31" sqref="G31"/>
    </sheetView>
  </sheetViews>
  <sheetFormatPr defaultColWidth="9.140625" defaultRowHeight="12.75"/>
  <cols>
    <col min="5" max="5" width="10.00390625" style="0" bestFit="1" customWidth="1"/>
    <col min="7" max="7" width="11.28125" style="0" bestFit="1" customWidth="1"/>
    <col min="9" max="9" width="12.140625" style="0" customWidth="1"/>
  </cols>
  <sheetData>
    <row r="1" spans="1:13" ht="25.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2.75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9"/>
    </row>
    <row r="5" spans="1:13" ht="12.7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9"/>
    </row>
    <row r="6" spans="1:13" ht="12.7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9"/>
    </row>
    <row r="7" spans="1:13" ht="12.7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9"/>
    </row>
    <row r="8" spans="1:13" ht="18.75">
      <c r="A8" s="11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9"/>
    </row>
    <row r="9" spans="1:13" ht="12.75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79"/>
    </row>
    <row r="10" spans="1:13" ht="12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79"/>
    </row>
    <row r="11" spans="1:13" ht="12.75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9"/>
    </row>
    <row r="12" spans="1:13" ht="12.75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9"/>
    </row>
    <row r="13" spans="1:13" ht="12.75">
      <c r="A13" s="1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9"/>
    </row>
    <row r="14" spans="1:13" ht="12.75">
      <c r="A14" s="1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9"/>
    </row>
    <row r="15" spans="1:13" ht="12.75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9"/>
    </row>
    <row r="16" spans="1:13" ht="12.75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9"/>
    </row>
    <row r="17" spans="1:13" ht="12.7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9"/>
    </row>
    <row r="18" spans="1:13" ht="12.7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9"/>
    </row>
    <row r="19" spans="1:13" ht="12.75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9"/>
    </row>
    <row r="20" spans="1:13" ht="12.7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9"/>
    </row>
    <row r="21" spans="1:13" ht="12.7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9"/>
    </row>
    <row r="22" spans="1:13" ht="12.7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9"/>
    </row>
    <row r="23" spans="1:13" ht="12.75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9"/>
    </row>
    <row r="24" spans="1:13" ht="12.7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9"/>
    </row>
    <row r="25" spans="1:13" ht="12.7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9"/>
    </row>
    <row r="26" spans="1:13" ht="12.7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9"/>
    </row>
    <row r="27" spans="1:13" ht="12.75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9"/>
    </row>
    <row r="28" spans="1:13" ht="12.75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9"/>
    </row>
    <row r="29" spans="1:13" ht="12.75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9"/>
    </row>
    <row r="30" spans="1:13" ht="13.5" thickBot="1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9"/>
    </row>
    <row r="31" spans="1:13" ht="16.5" thickBot="1">
      <c r="A31" s="60"/>
      <c r="B31" s="15" t="s">
        <v>81</v>
      </c>
      <c r="C31" s="53"/>
      <c r="D31" s="53"/>
      <c r="E31" s="53"/>
      <c r="F31" s="53"/>
      <c r="G31" s="84"/>
      <c r="H31" s="15" t="s">
        <v>79</v>
      </c>
      <c r="I31" s="72" t="str">
        <f>IF(G31&lt;1," ",IF(G31=17,"Y","N"))</f>
        <v> </v>
      </c>
      <c r="J31" s="53"/>
      <c r="K31" s="15" t="s">
        <v>80</v>
      </c>
      <c r="L31" s="53"/>
      <c r="M31" s="81">
        <f>IF(I31="Y",1,0)</f>
        <v>0</v>
      </c>
    </row>
    <row r="32" spans="1:13" ht="16.5" thickBot="1">
      <c r="A32" s="60"/>
      <c r="B32" s="15"/>
      <c r="C32" s="53"/>
      <c r="D32" s="53"/>
      <c r="E32" s="53"/>
      <c r="F32" s="53"/>
      <c r="G32" s="74"/>
      <c r="H32" s="15"/>
      <c r="I32" s="73"/>
      <c r="J32" s="53"/>
      <c r="K32" s="15"/>
      <c r="L32" s="53"/>
      <c r="M32" s="81"/>
    </row>
    <row r="33" spans="1:13" ht="16.5" thickBot="1">
      <c r="A33" s="60"/>
      <c r="B33" s="15" t="s">
        <v>82</v>
      </c>
      <c r="C33" s="53"/>
      <c r="D33" s="53"/>
      <c r="E33" s="53"/>
      <c r="F33" s="53"/>
      <c r="G33" s="84"/>
      <c r="H33" s="15" t="s">
        <v>87</v>
      </c>
      <c r="I33" s="72" t="str">
        <f>IF(G33&lt;1," ",IF(G33=175,"Y","N"))</f>
        <v> </v>
      </c>
      <c r="J33" s="53"/>
      <c r="K33" s="15" t="s">
        <v>80</v>
      </c>
      <c r="L33" s="53"/>
      <c r="M33" s="81">
        <f>IF(I33="Y",1,0)</f>
        <v>0</v>
      </c>
    </row>
    <row r="34" spans="1:13" ht="16.5" thickBot="1">
      <c r="A34" s="60"/>
      <c r="B34" s="15"/>
      <c r="C34" s="53"/>
      <c r="D34" s="53"/>
      <c r="E34" s="53"/>
      <c r="F34" s="53"/>
      <c r="G34" s="74"/>
      <c r="H34" s="15"/>
      <c r="I34" s="73"/>
      <c r="J34" s="53"/>
      <c r="K34" s="15"/>
      <c r="L34" s="53"/>
      <c r="M34" s="81"/>
    </row>
    <row r="35" spans="1:13" ht="16.5" thickBot="1">
      <c r="A35" s="60"/>
      <c r="B35" s="15" t="s">
        <v>83</v>
      </c>
      <c r="C35" s="53"/>
      <c r="D35" s="53"/>
      <c r="E35" s="53"/>
      <c r="F35" s="53"/>
      <c r="G35" s="84"/>
      <c r="H35" s="15" t="s">
        <v>88</v>
      </c>
      <c r="I35" s="72" t="str">
        <f>IF(G35&lt;1," ",IF(G35=478779840,"Y","N"))</f>
        <v> </v>
      </c>
      <c r="J35" s="53"/>
      <c r="K35" s="15" t="s">
        <v>85</v>
      </c>
      <c r="L35" s="53"/>
      <c r="M35" s="81">
        <f>IF(I35="Y",1,0)</f>
        <v>0</v>
      </c>
    </row>
    <row r="36" spans="1:13" ht="16.5" thickBot="1">
      <c r="A36" s="60"/>
      <c r="B36" s="15"/>
      <c r="C36" s="53"/>
      <c r="D36" s="53"/>
      <c r="E36" s="53"/>
      <c r="F36" s="53"/>
      <c r="G36" s="74"/>
      <c r="H36" s="15"/>
      <c r="I36" s="73"/>
      <c r="J36" s="53"/>
      <c r="K36" s="15"/>
      <c r="L36" s="53"/>
      <c r="M36" s="81"/>
    </row>
    <row r="37" spans="1:13" ht="16.5" thickBot="1">
      <c r="A37" s="60"/>
      <c r="B37" s="15" t="s">
        <v>84</v>
      </c>
      <c r="C37" s="53"/>
      <c r="D37" s="53"/>
      <c r="E37" s="53"/>
      <c r="F37" s="53"/>
      <c r="G37" s="84"/>
      <c r="H37" s="15" t="s">
        <v>89</v>
      </c>
      <c r="I37" s="72" t="str">
        <f>IF(G37&lt;1," ",IF(G37=4788,"Y","N"))</f>
        <v> </v>
      </c>
      <c r="J37" s="53"/>
      <c r="K37" s="15" t="s">
        <v>86</v>
      </c>
      <c r="L37" s="53"/>
      <c r="M37" s="81">
        <f>IF(I37="Y",1,0)</f>
        <v>0</v>
      </c>
    </row>
    <row r="38" spans="1:13" ht="15">
      <c r="A38" s="60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81"/>
    </row>
    <row r="39" spans="1:13" ht="15.75">
      <c r="A39" s="10"/>
      <c r="B39" s="8"/>
      <c r="C39" s="8"/>
      <c r="D39" s="8"/>
      <c r="E39" s="8"/>
      <c r="F39" s="8"/>
      <c r="G39" s="8"/>
      <c r="H39" s="8"/>
      <c r="I39" s="8"/>
      <c r="J39" s="80" t="s">
        <v>94</v>
      </c>
      <c r="K39" s="8"/>
      <c r="L39" s="8"/>
      <c r="M39" s="79"/>
    </row>
    <row r="40" spans="1:13" ht="12.75">
      <c r="A40" s="1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9"/>
    </row>
    <row r="41" spans="1:13" ht="18.75">
      <c r="A41" s="11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9"/>
    </row>
    <row r="42" spans="1:13" ht="12.75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79"/>
    </row>
    <row r="43" spans="1:13" ht="12.75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9"/>
    </row>
    <row r="44" spans="1:13" ht="12.75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79"/>
    </row>
    <row r="45" spans="1:13" ht="12.75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9"/>
    </row>
    <row r="46" spans="1:13" ht="12.7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9"/>
    </row>
    <row r="47" spans="1:13" ht="12.75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9"/>
    </row>
    <row r="48" spans="1:13" ht="13.5" thickBo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9"/>
    </row>
    <row r="49" spans="1:13" ht="16.5" thickBot="1">
      <c r="A49" s="10"/>
      <c r="B49" s="8"/>
      <c r="C49" s="53"/>
      <c r="D49" s="15" t="s">
        <v>154</v>
      </c>
      <c r="E49" s="53"/>
      <c r="F49" s="53"/>
      <c r="G49" s="58" t="s">
        <v>18</v>
      </c>
      <c r="H49" s="59"/>
      <c r="I49" s="72" t="str">
        <f>IF(H49&lt;1," ",IF(H49=400,"Y",IF(H49=420,"Y","N")))</f>
        <v> </v>
      </c>
      <c r="J49" s="53"/>
      <c r="K49" s="8"/>
      <c r="L49" s="8"/>
      <c r="M49" s="79"/>
    </row>
    <row r="50" spans="1:13" ht="16.5" thickBot="1">
      <c r="A50" s="10"/>
      <c r="B50" s="8"/>
      <c r="C50" s="53"/>
      <c r="D50" s="15" t="s">
        <v>90</v>
      </c>
      <c r="E50" s="53"/>
      <c r="F50" s="53"/>
      <c r="G50" s="58" t="s">
        <v>18</v>
      </c>
      <c r="H50" s="59"/>
      <c r="I50" s="72" t="str">
        <f>IF(H50&lt;1," ",IF(H50=3,"Y","N"))</f>
        <v> </v>
      </c>
      <c r="J50" s="53"/>
      <c r="K50" s="8"/>
      <c r="L50" s="8"/>
      <c r="M50" s="79">
        <f>IF(I50="Y",IF(I49="Y",1,0),0)</f>
        <v>0</v>
      </c>
    </row>
    <row r="51" spans="1:13" ht="16.5" thickBot="1">
      <c r="A51" s="10"/>
      <c r="B51" s="8"/>
      <c r="C51" s="53"/>
      <c r="D51" s="15" t="s">
        <v>158</v>
      </c>
      <c r="E51" s="53"/>
      <c r="F51" s="53"/>
      <c r="G51" s="58" t="s">
        <v>18</v>
      </c>
      <c r="H51" s="59"/>
      <c r="I51" s="72" t="str">
        <f>IF(H51&lt;1," ",IF(H51=0.2,"Y","N"))</f>
        <v> </v>
      </c>
      <c r="J51" s="53"/>
      <c r="K51" s="8"/>
      <c r="L51" s="8"/>
      <c r="M51" s="79"/>
    </row>
    <row r="52" spans="1:13" ht="16.5" thickBot="1">
      <c r="A52" s="10"/>
      <c r="B52" s="8"/>
      <c r="C52" s="53"/>
      <c r="D52" s="15" t="s">
        <v>91</v>
      </c>
      <c r="E52" s="53"/>
      <c r="F52" s="53"/>
      <c r="G52" s="58" t="s">
        <v>18</v>
      </c>
      <c r="H52" s="59"/>
      <c r="I52" s="72" t="str">
        <f>IF(H52&lt;1," ",IF(H52=6000,"Y",IF(H52=6300,"Y","N")))</f>
        <v> </v>
      </c>
      <c r="J52" s="53"/>
      <c r="K52" s="8"/>
      <c r="L52" s="8"/>
      <c r="M52" s="79">
        <f>IF(I52="Y",2,0)</f>
        <v>0</v>
      </c>
    </row>
    <row r="53" spans="1:13" ht="15.75">
      <c r="A53" s="10"/>
      <c r="B53" s="8"/>
      <c r="C53" s="8"/>
      <c r="D53" s="8"/>
      <c r="E53" s="8"/>
      <c r="F53" s="8"/>
      <c r="G53" s="8"/>
      <c r="H53" s="8"/>
      <c r="I53" s="8"/>
      <c r="J53" s="80" t="s">
        <v>94</v>
      </c>
      <c r="K53" s="8"/>
      <c r="L53" s="8"/>
      <c r="M53" s="79"/>
    </row>
    <row r="54" spans="1:13" ht="18.75">
      <c r="A54" s="11">
        <v>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9"/>
    </row>
    <row r="55" spans="1:13" ht="12.75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9"/>
    </row>
    <row r="56" spans="1:13" ht="15">
      <c r="A56" s="10"/>
      <c r="B56" s="8"/>
      <c r="C56" s="8"/>
      <c r="D56" s="8"/>
      <c r="E56" s="8"/>
      <c r="F56" s="8"/>
      <c r="G56" s="8"/>
      <c r="H56" s="53"/>
      <c r="I56" s="53"/>
      <c r="J56" s="8"/>
      <c r="K56" s="8"/>
      <c r="L56" s="8"/>
      <c r="M56" s="79"/>
    </row>
    <row r="57" spans="1:13" ht="15">
      <c r="A57" s="10"/>
      <c r="B57" s="8"/>
      <c r="C57" s="8"/>
      <c r="D57" s="8"/>
      <c r="E57" s="8"/>
      <c r="F57" s="8"/>
      <c r="G57" s="8"/>
      <c r="H57" s="53"/>
      <c r="I57" s="53"/>
      <c r="J57" s="8"/>
      <c r="K57" s="8"/>
      <c r="L57" s="8"/>
      <c r="M57" s="79"/>
    </row>
    <row r="58" spans="1:13" ht="15.75" thickBot="1">
      <c r="A58" s="10"/>
      <c r="B58" s="8"/>
      <c r="C58" s="8"/>
      <c r="D58" s="8"/>
      <c r="E58" s="8"/>
      <c r="F58" s="8"/>
      <c r="G58" s="8"/>
      <c r="H58" s="53"/>
      <c r="I58" s="53"/>
      <c r="J58" s="8"/>
      <c r="K58" s="8"/>
      <c r="L58" s="8"/>
      <c r="M58" s="79"/>
    </row>
    <row r="59" spans="1:13" ht="16.5" thickBot="1">
      <c r="A59" s="10"/>
      <c r="B59" s="8"/>
      <c r="C59" s="8"/>
      <c r="D59" s="53"/>
      <c r="E59" s="15" t="s">
        <v>93</v>
      </c>
      <c r="F59" s="53"/>
      <c r="G59" s="58" t="s">
        <v>18</v>
      </c>
      <c r="H59" s="59"/>
      <c r="I59" s="15" t="s">
        <v>59</v>
      </c>
      <c r="J59" s="20" t="str">
        <f>IF(H59&lt;1," ",IF(H59=8.5,"Y","N"))</f>
        <v> </v>
      </c>
      <c r="K59" s="8"/>
      <c r="L59" s="8"/>
      <c r="M59" s="79">
        <f>IF(J59="Y",1,0)</f>
        <v>0</v>
      </c>
    </row>
    <row r="60" spans="1:13" ht="16.5" thickBot="1">
      <c r="A60" s="10"/>
      <c r="B60" s="8"/>
      <c r="C60" s="8"/>
      <c r="D60" s="53"/>
      <c r="E60" s="15"/>
      <c r="F60" s="53"/>
      <c r="G60" s="53"/>
      <c r="H60" s="53"/>
      <c r="I60" s="15"/>
      <c r="J60" s="20"/>
      <c r="K60" s="8"/>
      <c r="L60" s="8"/>
      <c r="M60" s="79"/>
    </row>
    <row r="61" spans="1:13" ht="16.5" thickBot="1">
      <c r="A61" s="10"/>
      <c r="B61" s="8"/>
      <c r="C61" s="8"/>
      <c r="D61" s="53"/>
      <c r="E61" s="15" t="s">
        <v>92</v>
      </c>
      <c r="F61" s="53"/>
      <c r="G61" s="58" t="s">
        <v>18</v>
      </c>
      <c r="H61" s="59"/>
      <c r="I61" s="15" t="s">
        <v>59</v>
      </c>
      <c r="J61" s="20" t="str">
        <f>IF(H61&lt;1," ",IF(H61=9.4,"Y","N"))</f>
        <v> </v>
      </c>
      <c r="K61" s="8"/>
      <c r="L61" s="8"/>
      <c r="M61" s="79">
        <f>IF(J61="Y",1,0)</f>
        <v>0</v>
      </c>
    </row>
    <row r="62" spans="1:13" ht="15.75">
      <c r="A62" s="10"/>
      <c r="B62" s="8"/>
      <c r="C62" s="8"/>
      <c r="D62" s="8"/>
      <c r="E62" s="8"/>
      <c r="F62" s="8"/>
      <c r="G62" s="8"/>
      <c r="H62" s="53"/>
      <c r="I62" s="53"/>
      <c r="J62" s="80" t="s">
        <v>94</v>
      </c>
      <c r="K62" s="8"/>
      <c r="L62" s="8"/>
      <c r="M62" s="79"/>
    </row>
    <row r="63" spans="1:13" ht="15">
      <c r="A63" s="10"/>
      <c r="B63" s="8"/>
      <c r="C63" s="8"/>
      <c r="D63" s="8"/>
      <c r="E63" s="8"/>
      <c r="F63" s="8"/>
      <c r="G63" s="8"/>
      <c r="H63" s="53"/>
      <c r="I63" s="53"/>
      <c r="J63" s="8"/>
      <c r="K63" s="8"/>
      <c r="L63" s="8"/>
      <c r="M63" s="79"/>
    </row>
    <row r="64" spans="1:13" ht="18.75">
      <c r="A64" s="11">
        <v>4</v>
      </c>
      <c r="B64" s="8"/>
      <c r="C64" s="8"/>
      <c r="D64" s="8"/>
      <c r="E64" s="8"/>
      <c r="F64" s="8"/>
      <c r="G64" s="8"/>
      <c r="H64" s="53"/>
      <c r="I64" s="53"/>
      <c r="J64" s="8"/>
      <c r="K64" s="8"/>
      <c r="L64" s="8"/>
      <c r="M64" s="79"/>
    </row>
    <row r="65" spans="1:13" ht="15">
      <c r="A65" s="10"/>
      <c r="B65" s="8"/>
      <c r="C65" s="8"/>
      <c r="D65" s="8"/>
      <c r="E65" s="8"/>
      <c r="F65" s="8"/>
      <c r="G65" s="8"/>
      <c r="H65" s="53"/>
      <c r="I65" s="53"/>
      <c r="J65" s="8"/>
      <c r="K65" s="8"/>
      <c r="L65" s="8"/>
      <c r="M65" s="79"/>
    </row>
    <row r="66" spans="1:13" ht="15">
      <c r="A66" s="10"/>
      <c r="B66" s="8"/>
      <c r="C66" s="8"/>
      <c r="D66" s="8"/>
      <c r="E66" s="8"/>
      <c r="F66" s="8"/>
      <c r="G66" s="8"/>
      <c r="H66" s="53"/>
      <c r="I66" s="53"/>
      <c r="J66" s="8"/>
      <c r="K66" s="8"/>
      <c r="L66" s="8"/>
      <c r="M66" s="79"/>
    </row>
    <row r="67" spans="1:13" ht="15">
      <c r="A67" s="10"/>
      <c r="B67" s="8"/>
      <c r="C67" s="8"/>
      <c r="D67" s="8"/>
      <c r="E67" s="8"/>
      <c r="F67" s="8"/>
      <c r="G67" s="8"/>
      <c r="H67" s="53"/>
      <c r="I67" s="53"/>
      <c r="J67" s="8"/>
      <c r="K67" s="8"/>
      <c r="L67" s="8"/>
      <c r="M67" s="79"/>
    </row>
    <row r="68" spans="1:13" ht="15">
      <c r="A68" s="10"/>
      <c r="B68" s="8"/>
      <c r="C68" s="8"/>
      <c r="D68" s="8"/>
      <c r="E68" s="8"/>
      <c r="F68" s="8"/>
      <c r="G68" s="8"/>
      <c r="H68" s="53"/>
      <c r="I68" s="53"/>
      <c r="J68" s="8"/>
      <c r="K68" s="8"/>
      <c r="L68" s="8"/>
      <c r="M68" s="79"/>
    </row>
    <row r="69" spans="1:13" ht="15.75" thickBot="1">
      <c r="A69" s="10"/>
      <c r="B69" s="8"/>
      <c r="C69" s="8"/>
      <c r="D69" s="8"/>
      <c r="E69" s="8"/>
      <c r="F69" s="8"/>
      <c r="G69" s="8"/>
      <c r="H69" s="53"/>
      <c r="I69" s="53"/>
      <c r="J69" s="8"/>
      <c r="K69" s="8"/>
      <c r="L69" s="8"/>
      <c r="M69" s="79"/>
    </row>
    <row r="70" spans="1:13" ht="15.75" thickBot="1">
      <c r="A70" s="10"/>
      <c r="B70" s="8"/>
      <c r="C70" s="8"/>
      <c r="D70" s="8"/>
      <c r="E70" s="8"/>
      <c r="F70" s="8"/>
      <c r="G70" s="8"/>
      <c r="H70" s="53"/>
      <c r="I70" s="59"/>
      <c r="J70" s="20" t="str">
        <f>IF(I70&lt;1," ",IF(I70=2.356213282,"Y","N"))</f>
        <v> </v>
      </c>
      <c r="K70" s="8"/>
      <c r="L70" s="8"/>
      <c r="M70" s="79">
        <f>IF(J70="Y",1,0)</f>
        <v>0</v>
      </c>
    </row>
    <row r="71" spans="1:13" ht="15">
      <c r="A71" s="10"/>
      <c r="B71" s="8"/>
      <c r="C71" s="8"/>
      <c r="D71" s="8"/>
      <c r="E71" s="8"/>
      <c r="F71" s="8"/>
      <c r="G71" s="8"/>
      <c r="H71" s="53"/>
      <c r="I71" s="58"/>
      <c r="J71" s="23"/>
      <c r="K71" s="8"/>
      <c r="L71" s="8"/>
      <c r="M71" s="79"/>
    </row>
    <row r="72" spans="1:13" ht="15">
      <c r="A72" s="10"/>
      <c r="B72" s="8"/>
      <c r="C72" s="8"/>
      <c r="D72" s="8"/>
      <c r="E72" s="8"/>
      <c r="F72" s="8"/>
      <c r="G72" s="8"/>
      <c r="H72" s="53"/>
      <c r="I72" s="58"/>
      <c r="J72" s="23"/>
      <c r="K72" s="8"/>
      <c r="L72" s="8"/>
      <c r="M72" s="79"/>
    </row>
    <row r="73" spans="1:13" ht="15.75" thickBot="1">
      <c r="A73" s="10"/>
      <c r="B73" s="8"/>
      <c r="C73" s="8"/>
      <c r="D73" s="8"/>
      <c r="E73" s="8"/>
      <c r="F73" s="8"/>
      <c r="G73" s="8"/>
      <c r="H73" s="53"/>
      <c r="I73" s="58"/>
      <c r="J73" s="23"/>
      <c r="K73" s="8"/>
      <c r="L73" s="8"/>
      <c r="M73" s="79"/>
    </row>
    <row r="74" spans="1:13" ht="15.75" thickBot="1">
      <c r="A74" s="10"/>
      <c r="B74" s="8"/>
      <c r="C74" s="8"/>
      <c r="D74" s="8"/>
      <c r="E74" s="8"/>
      <c r="F74" s="8"/>
      <c r="G74" s="8"/>
      <c r="H74" s="53"/>
      <c r="I74" s="59"/>
      <c r="J74" s="20" t="str">
        <f>IF(I74&lt;1," ",IF(I74=2.36,"Y","N"))</f>
        <v> </v>
      </c>
      <c r="K74" s="8"/>
      <c r="L74" s="8"/>
      <c r="M74" s="79">
        <f>IF(J74="Y",1,0)</f>
        <v>0</v>
      </c>
    </row>
    <row r="75" spans="1:13" ht="15.75">
      <c r="A75" s="10"/>
      <c r="B75" s="8"/>
      <c r="C75" s="8"/>
      <c r="D75" s="8"/>
      <c r="E75" s="8"/>
      <c r="F75" s="8"/>
      <c r="G75" s="8"/>
      <c r="H75" s="53"/>
      <c r="I75" s="53"/>
      <c r="J75" s="80" t="s">
        <v>95</v>
      </c>
      <c r="K75" s="8"/>
      <c r="L75" s="8"/>
      <c r="M75" s="79"/>
    </row>
    <row r="76" spans="1:13" ht="15">
      <c r="A76" s="10"/>
      <c r="B76" s="8"/>
      <c r="C76" s="8"/>
      <c r="D76" s="8"/>
      <c r="E76" s="8"/>
      <c r="F76" s="8"/>
      <c r="G76" s="8"/>
      <c r="H76" s="53"/>
      <c r="I76" s="53"/>
      <c r="J76" s="8"/>
      <c r="K76" s="8"/>
      <c r="L76" s="8"/>
      <c r="M76" s="79"/>
    </row>
    <row r="77" spans="1:13" ht="18.75">
      <c r="A77" s="11">
        <v>5</v>
      </c>
      <c r="B77" s="8"/>
      <c r="C77" s="8"/>
      <c r="D77" s="8"/>
      <c r="E77" s="8"/>
      <c r="F77" s="8"/>
      <c r="G77" s="8"/>
      <c r="H77" s="53"/>
      <c r="I77" s="53"/>
      <c r="J77" s="8"/>
      <c r="K77" s="8"/>
      <c r="L77" s="8"/>
      <c r="M77" s="79"/>
    </row>
    <row r="78" spans="1:13" ht="15">
      <c r="A78" s="10"/>
      <c r="B78" s="8"/>
      <c r="C78" s="8"/>
      <c r="D78" s="8"/>
      <c r="E78" s="8"/>
      <c r="F78" s="8"/>
      <c r="G78" s="8"/>
      <c r="H78" s="53"/>
      <c r="I78" s="53"/>
      <c r="J78" s="8"/>
      <c r="K78" s="8"/>
      <c r="L78" s="8"/>
      <c r="M78" s="79"/>
    </row>
    <row r="79" spans="1:13" ht="15">
      <c r="A79" s="10"/>
      <c r="B79" s="8"/>
      <c r="C79" s="8"/>
      <c r="D79" s="8"/>
      <c r="E79" s="8"/>
      <c r="F79" s="8"/>
      <c r="G79" s="8"/>
      <c r="H79" s="53"/>
      <c r="I79" s="53"/>
      <c r="J79" s="8"/>
      <c r="K79" s="8"/>
      <c r="L79" s="8"/>
      <c r="M79" s="79"/>
    </row>
    <row r="80" spans="1:13" ht="15">
      <c r="A80" s="10"/>
      <c r="B80" s="8"/>
      <c r="C80" s="8"/>
      <c r="D80" s="8"/>
      <c r="E80" s="8"/>
      <c r="F80" s="8"/>
      <c r="G80" s="8"/>
      <c r="H80" s="53"/>
      <c r="I80" s="53"/>
      <c r="J80" s="8"/>
      <c r="K80" s="8"/>
      <c r="L80" s="8"/>
      <c r="M80" s="79"/>
    </row>
    <row r="81" spans="1:13" ht="15">
      <c r="A81" s="10"/>
      <c r="B81" s="8"/>
      <c r="C81" s="8"/>
      <c r="D81" s="8"/>
      <c r="E81" s="8"/>
      <c r="F81" s="8"/>
      <c r="G81" s="8"/>
      <c r="H81" s="53"/>
      <c r="I81" s="53"/>
      <c r="J81" s="8"/>
      <c r="K81" s="8"/>
      <c r="L81" s="8"/>
      <c r="M81" s="79"/>
    </row>
    <row r="82" spans="1:13" ht="15">
      <c r="A82" s="10"/>
      <c r="B82" s="8"/>
      <c r="C82" s="8"/>
      <c r="D82" s="8"/>
      <c r="E82" s="8"/>
      <c r="F82" s="8"/>
      <c r="G82" s="8"/>
      <c r="H82" s="53"/>
      <c r="I82" s="53"/>
      <c r="J82" s="8"/>
      <c r="K82" s="8"/>
      <c r="L82" s="8"/>
      <c r="M82" s="79"/>
    </row>
    <row r="83" spans="1:13" ht="15">
      <c r="A83" s="10"/>
      <c r="B83" s="8"/>
      <c r="C83" s="8"/>
      <c r="D83" s="8"/>
      <c r="E83" s="8"/>
      <c r="F83" s="8"/>
      <c r="G83" s="8"/>
      <c r="H83" s="53"/>
      <c r="I83" s="53"/>
      <c r="J83" s="8"/>
      <c r="K83" s="8"/>
      <c r="L83" s="8"/>
      <c r="M83" s="79"/>
    </row>
    <row r="84" spans="1:13" ht="15">
      <c r="A84" s="10"/>
      <c r="B84" s="8"/>
      <c r="C84" s="8"/>
      <c r="D84" s="8"/>
      <c r="E84" s="8"/>
      <c r="F84" s="8"/>
      <c r="G84" s="8"/>
      <c r="H84" s="53"/>
      <c r="I84" s="53"/>
      <c r="J84" s="8"/>
      <c r="K84" s="8"/>
      <c r="L84" s="8"/>
      <c r="M84" s="79"/>
    </row>
    <row r="85" spans="1:13" ht="15">
      <c r="A85" s="10"/>
      <c r="B85" s="8"/>
      <c r="C85" s="8"/>
      <c r="D85" s="8"/>
      <c r="E85" s="8"/>
      <c r="F85" s="8"/>
      <c r="G85" s="8"/>
      <c r="H85" s="53"/>
      <c r="I85" s="53"/>
      <c r="J85" s="8"/>
      <c r="K85" s="8"/>
      <c r="L85" s="8"/>
      <c r="M85" s="79"/>
    </row>
    <row r="86" spans="1:13" ht="15.75" thickBot="1">
      <c r="A86" s="10"/>
      <c r="B86" s="8"/>
      <c r="C86" s="8"/>
      <c r="D86" s="8"/>
      <c r="E86" s="8"/>
      <c r="F86" s="8"/>
      <c r="G86" s="8"/>
      <c r="H86" s="53"/>
      <c r="I86" s="53"/>
      <c r="J86" s="8"/>
      <c r="K86" s="8"/>
      <c r="L86" s="8"/>
      <c r="M86" s="79"/>
    </row>
    <row r="87" spans="1:13" ht="16.5" thickBot="1">
      <c r="A87" s="10"/>
      <c r="B87" s="8"/>
      <c r="C87" s="8"/>
      <c r="D87" s="15" t="s">
        <v>96</v>
      </c>
      <c r="E87" s="15"/>
      <c r="F87" s="53"/>
      <c r="G87" s="53"/>
      <c r="H87" s="53"/>
      <c r="I87" s="59"/>
      <c r="J87" s="20" t="str">
        <f>IF(I87&lt;1," ",IF(I87=12.25,"Y","N"))</f>
        <v> </v>
      </c>
      <c r="K87" s="8"/>
      <c r="L87" s="8"/>
      <c r="M87" s="79"/>
    </row>
    <row r="88" spans="1:13" ht="16.5" thickBot="1">
      <c r="A88" s="10"/>
      <c r="B88" s="8"/>
      <c r="C88" s="8"/>
      <c r="D88" s="15"/>
      <c r="E88" s="53"/>
      <c r="F88" s="53"/>
      <c r="G88" s="53"/>
      <c r="H88" s="53"/>
      <c r="I88" s="58"/>
      <c r="J88" s="23"/>
      <c r="K88" s="8"/>
      <c r="L88" s="8"/>
      <c r="M88" s="79"/>
    </row>
    <row r="89" spans="1:13" ht="16.5" thickBot="1">
      <c r="A89" s="10"/>
      <c r="B89" s="8"/>
      <c r="C89" s="8"/>
      <c r="D89" s="15" t="s">
        <v>97</v>
      </c>
      <c r="E89" s="53"/>
      <c r="F89" s="53"/>
      <c r="G89" s="53"/>
      <c r="H89" s="53"/>
      <c r="I89" s="59"/>
      <c r="J89" s="20" t="str">
        <f>IF(I89&lt;1," ",IF(I89=15.65,"Y","N"))</f>
        <v> </v>
      </c>
      <c r="K89" s="8"/>
      <c r="L89" s="8"/>
      <c r="M89" s="79"/>
    </row>
    <row r="90" spans="1:13" ht="15.75" thickBot="1">
      <c r="A90" s="10"/>
      <c r="B90" s="8"/>
      <c r="C90" s="8"/>
      <c r="D90" s="53"/>
      <c r="E90" s="53"/>
      <c r="F90" s="53"/>
      <c r="G90" s="53"/>
      <c r="H90" s="53"/>
      <c r="I90" s="58"/>
      <c r="J90" s="23"/>
      <c r="K90" s="8"/>
      <c r="L90" s="8"/>
      <c r="M90" s="79"/>
    </row>
    <row r="91" spans="1:13" ht="16.5" thickBot="1">
      <c r="A91" s="10"/>
      <c r="B91" s="8"/>
      <c r="C91" s="8"/>
      <c r="D91" s="15" t="s">
        <v>98</v>
      </c>
      <c r="E91" s="53"/>
      <c r="F91" s="53"/>
      <c r="G91" s="53"/>
      <c r="H91" s="53"/>
      <c r="I91" s="59"/>
      <c r="J91" s="20" t="str">
        <f>IF(I91&lt;1," ",IF(I91=7.195,"Y","N"))</f>
        <v> </v>
      </c>
      <c r="K91" s="8"/>
      <c r="L91" s="8"/>
      <c r="M91" s="79">
        <f>IF(J87="Y",IF(J89="Y",IF(J91="Y",2,0)),0)</f>
        <v>0</v>
      </c>
    </row>
    <row r="92" spans="1:13" ht="15.75" thickBot="1">
      <c r="A92" s="10"/>
      <c r="B92" s="8"/>
      <c r="C92" s="8"/>
      <c r="D92" s="53"/>
      <c r="E92" s="53"/>
      <c r="F92" s="53"/>
      <c r="G92" s="53"/>
      <c r="H92" s="53"/>
      <c r="I92" s="58"/>
      <c r="J92" s="23"/>
      <c r="K92" s="8"/>
      <c r="L92" s="8"/>
      <c r="M92" s="79"/>
    </row>
    <row r="93" spans="1:13" ht="16.5" thickBot="1">
      <c r="A93" s="10"/>
      <c r="B93" s="8"/>
      <c r="C93" s="8"/>
      <c r="D93" s="53"/>
      <c r="E93" s="53"/>
      <c r="F93" s="53"/>
      <c r="G93" s="15" t="s">
        <v>91</v>
      </c>
      <c r="H93" s="58" t="s">
        <v>18</v>
      </c>
      <c r="I93" s="59"/>
      <c r="J93" s="20" t="str">
        <f>IF(I93&lt;1," ",IF(I93=1.45,"Y",IF(I93=1.449,"Y",IF(I93=1.4488,"Y","N"))))</f>
        <v> </v>
      </c>
      <c r="K93" s="8"/>
      <c r="L93" s="8"/>
      <c r="M93" s="79">
        <f>IF(J93="Y",1,0)</f>
        <v>0</v>
      </c>
    </row>
    <row r="94" spans="1:13" ht="15.75">
      <c r="A94" s="10"/>
      <c r="B94" s="8"/>
      <c r="C94" s="8"/>
      <c r="D94" s="53"/>
      <c r="E94" s="53"/>
      <c r="F94" s="53"/>
      <c r="G94" s="53"/>
      <c r="H94" s="53"/>
      <c r="I94" s="53"/>
      <c r="J94" s="80" t="s">
        <v>95</v>
      </c>
      <c r="K94" s="8"/>
      <c r="L94" s="8"/>
      <c r="M94" s="79"/>
    </row>
    <row r="95" spans="1:13" ht="15">
      <c r="A95" s="10"/>
      <c r="B95" s="8"/>
      <c r="C95" s="8"/>
      <c r="D95" s="8"/>
      <c r="E95" s="8"/>
      <c r="F95" s="8"/>
      <c r="G95" s="8"/>
      <c r="H95" s="53"/>
      <c r="I95" s="53"/>
      <c r="J95" s="8"/>
      <c r="K95" s="8"/>
      <c r="L95" s="8"/>
      <c r="M95" s="79"/>
    </row>
    <row r="96" spans="1:13" ht="15">
      <c r="A96" s="10"/>
      <c r="B96" s="8"/>
      <c r="C96" s="8"/>
      <c r="D96" s="8"/>
      <c r="E96" s="8"/>
      <c r="F96" s="8"/>
      <c r="G96" s="8"/>
      <c r="H96" s="53"/>
      <c r="I96" s="53"/>
      <c r="J96" s="8"/>
      <c r="K96" s="8"/>
      <c r="L96" s="8"/>
      <c r="M96" s="79"/>
    </row>
    <row r="97" spans="1:13" ht="15">
      <c r="A97" s="10"/>
      <c r="B97" s="8"/>
      <c r="C97" s="8"/>
      <c r="D97" s="8"/>
      <c r="E97" s="8"/>
      <c r="F97" s="8"/>
      <c r="G97" s="8"/>
      <c r="H97" s="53"/>
      <c r="I97" s="53"/>
      <c r="J97" s="8"/>
      <c r="K97" s="8"/>
      <c r="L97" s="8"/>
      <c r="M97" s="79"/>
    </row>
    <row r="98" spans="1:13" ht="15">
      <c r="A98" s="10"/>
      <c r="B98" s="8"/>
      <c r="C98" s="8"/>
      <c r="D98" s="8"/>
      <c r="E98" s="8"/>
      <c r="F98" s="8"/>
      <c r="G98" s="8"/>
      <c r="H98" s="53"/>
      <c r="I98" s="53"/>
      <c r="J98" s="8"/>
      <c r="K98" s="8"/>
      <c r="L98" s="8"/>
      <c r="M98" s="79"/>
    </row>
    <row r="99" spans="1:13" ht="15">
      <c r="A99" s="10"/>
      <c r="B99" s="8"/>
      <c r="C99" s="8"/>
      <c r="D99" s="8"/>
      <c r="E99" s="8"/>
      <c r="F99" s="8"/>
      <c r="G99" s="8"/>
      <c r="H99" s="53"/>
      <c r="I99" s="53"/>
      <c r="J99" s="8"/>
      <c r="K99" s="8"/>
      <c r="L99" s="8"/>
      <c r="M99" s="79"/>
    </row>
    <row r="100" spans="1:13" ht="15">
      <c r="A100" s="10"/>
      <c r="B100" s="8"/>
      <c r="C100" s="8"/>
      <c r="D100" s="8"/>
      <c r="E100" s="8"/>
      <c r="F100" s="8"/>
      <c r="G100" s="8"/>
      <c r="H100" s="53"/>
      <c r="I100" s="53"/>
      <c r="J100" s="8"/>
      <c r="K100" s="8"/>
      <c r="L100" s="8"/>
      <c r="M100" s="79"/>
    </row>
    <row r="101" spans="1:13" ht="15">
      <c r="A101" s="10"/>
      <c r="B101" s="8"/>
      <c r="C101" s="8"/>
      <c r="D101" s="8"/>
      <c r="E101" s="8"/>
      <c r="F101" s="8"/>
      <c r="G101" s="8"/>
      <c r="H101" s="53"/>
      <c r="I101" s="53"/>
      <c r="J101" s="8"/>
      <c r="K101" s="8"/>
      <c r="L101" s="8"/>
      <c r="M101" s="79"/>
    </row>
    <row r="102" spans="1:13" ht="15">
      <c r="A102" s="10"/>
      <c r="B102" s="8"/>
      <c r="C102" s="8"/>
      <c r="D102" s="8"/>
      <c r="E102" s="8"/>
      <c r="F102" s="8"/>
      <c r="G102" s="8"/>
      <c r="H102" s="53"/>
      <c r="I102" s="53"/>
      <c r="J102" s="8"/>
      <c r="K102" s="8"/>
      <c r="L102" s="8"/>
      <c r="M102" s="79"/>
    </row>
    <row r="103" spans="1:13" ht="15">
      <c r="A103" s="10"/>
      <c r="B103" s="8"/>
      <c r="C103" s="8"/>
      <c r="D103" s="8"/>
      <c r="E103" s="8"/>
      <c r="F103" s="8"/>
      <c r="G103" s="8"/>
      <c r="H103" s="53"/>
      <c r="I103" s="53"/>
      <c r="J103" s="8"/>
      <c r="K103" s="8"/>
      <c r="L103" s="8"/>
      <c r="M103" s="79"/>
    </row>
    <row r="104" spans="1:13" ht="15.75" thickBot="1">
      <c r="A104" s="10"/>
      <c r="B104" s="8"/>
      <c r="C104" s="8"/>
      <c r="D104" s="8"/>
      <c r="E104" s="8"/>
      <c r="F104" s="8"/>
      <c r="G104" s="8"/>
      <c r="H104" s="53"/>
      <c r="I104" s="53"/>
      <c r="J104" s="8"/>
      <c r="K104" s="8"/>
      <c r="L104" s="8"/>
      <c r="M104" s="79"/>
    </row>
    <row r="105" spans="1:13" ht="16.5" thickBot="1">
      <c r="A105" s="10"/>
      <c r="B105" s="8"/>
      <c r="C105" s="8"/>
      <c r="D105" s="15" t="s">
        <v>102</v>
      </c>
      <c r="E105" s="53"/>
      <c r="F105" s="53"/>
      <c r="G105" s="53"/>
      <c r="H105" s="53"/>
      <c r="I105" s="76"/>
      <c r="J105" s="20" t="str">
        <f>IF(I105&lt;1," ",IF(I105=141.5,"Y","N"))</f>
        <v> </v>
      </c>
      <c r="K105" s="8"/>
      <c r="L105" s="8"/>
      <c r="M105" s="79"/>
    </row>
    <row r="106" spans="1:13" ht="15.75" thickBot="1">
      <c r="A106" s="10"/>
      <c r="B106" s="8"/>
      <c r="C106" s="8"/>
      <c r="D106" s="53"/>
      <c r="E106" s="53"/>
      <c r="F106" s="53"/>
      <c r="G106" s="53"/>
      <c r="H106" s="53"/>
      <c r="I106" s="53"/>
      <c r="J106" s="8"/>
      <c r="K106" s="8"/>
      <c r="L106" s="8"/>
      <c r="M106" s="79"/>
    </row>
    <row r="107" spans="1:13" ht="16.5" thickBot="1">
      <c r="A107" s="10"/>
      <c r="B107" s="8"/>
      <c r="C107" s="8"/>
      <c r="D107" s="15" t="s">
        <v>99</v>
      </c>
      <c r="E107" s="53"/>
      <c r="F107" s="53"/>
      <c r="G107" s="53"/>
      <c r="H107" s="53"/>
      <c r="I107" s="76"/>
      <c r="J107" s="20" t="str">
        <f>IF(I107&lt;1," ",IF(I107=150.5,"Y","N"))</f>
        <v> </v>
      </c>
      <c r="K107" s="8"/>
      <c r="L107" s="8"/>
      <c r="M107" s="79"/>
    </row>
    <row r="108" spans="1:13" ht="15.75" thickBot="1">
      <c r="A108" s="10"/>
      <c r="B108" s="8"/>
      <c r="C108" s="8"/>
      <c r="D108" s="53"/>
      <c r="E108" s="53"/>
      <c r="F108" s="53"/>
      <c r="G108" s="53"/>
      <c r="H108" s="53"/>
      <c r="I108" s="53"/>
      <c r="J108" s="8"/>
      <c r="K108" s="8"/>
      <c r="L108" s="8"/>
      <c r="M108" s="79"/>
    </row>
    <row r="109" spans="1:13" ht="15.75" thickBot="1">
      <c r="A109" s="10"/>
      <c r="B109" s="26" t="str">
        <f>IF(I105&lt;1," ","=(")</f>
        <v> </v>
      </c>
      <c r="C109" s="27" t="str">
        <f>IF(I105&lt;1," ",I105)</f>
        <v> </v>
      </c>
      <c r="D109" s="62" t="str">
        <f>IF(I105&lt;1," "," x  3 ) +  (")</f>
        <v> </v>
      </c>
      <c r="E109" s="62" t="str">
        <f>IF(I107&lt;1," ",I107)</f>
        <v> </v>
      </c>
      <c r="F109" s="62" t="str">
        <f>IF(I107&lt;1," ","x    7)   =")</f>
        <v> </v>
      </c>
      <c r="G109" s="53"/>
      <c r="H109" s="53"/>
      <c r="I109" s="76"/>
      <c r="J109" s="20" t="str">
        <f>IF(I109&lt;1," ",IF(I109=1478,"Y","N"))</f>
        <v> </v>
      </c>
      <c r="K109" s="8"/>
      <c r="L109" s="8"/>
      <c r="M109" s="79">
        <f>IF(J105="Y",IF(J107="Y",IF(J109="Y",1,0),0),0)</f>
        <v>0</v>
      </c>
    </row>
    <row r="110" spans="1:13" ht="15.75" thickBot="1">
      <c r="A110" s="10"/>
      <c r="B110" s="8"/>
      <c r="C110" s="8"/>
      <c r="D110" s="53"/>
      <c r="E110" s="53"/>
      <c r="F110" s="53"/>
      <c r="G110" s="53"/>
      <c r="H110" s="53"/>
      <c r="I110" s="53"/>
      <c r="J110" s="8"/>
      <c r="K110" s="8"/>
      <c r="L110" s="8"/>
      <c r="M110" s="79"/>
    </row>
    <row r="111" spans="1:13" ht="16.5" thickBot="1">
      <c r="A111" s="10"/>
      <c r="B111" s="8"/>
      <c r="C111" s="8"/>
      <c r="D111" s="15" t="s">
        <v>100</v>
      </c>
      <c r="E111" s="53"/>
      <c r="F111" s="53"/>
      <c r="G111" s="53"/>
      <c r="H111" s="58"/>
      <c r="I111" s="76"/>
      <c r="J111" s="20" t="str">
        <f>IF(I111&lt;1," ",IF(I111=1475,"Y","N"))</f>
        <v> </v>
      </c>
      <c r="K111" s="8"/>
      <c r="L111" s="8"/>
      <c r="M111" s="79">
        <f>IF(J111="Y",1,0)</f>
        <v>0</v>
      </c>
    </row>
    <row r="112" spans="1:13" ht="15.75" thickBot="1">
      <c r="A112" s="10"/>
      <c r="B112" s="8"/>
      <c r="C112" s="8"/>
      <c r="D112" s="53"/>
      <c r="E112" s="53"/>
      <c r="F112" s="53"/>
      <c r="G112" s="53"/>
      <c r="H112" s="53"/>
      <c r="I112" s="53"/>
      <c r="J112" s="8"/>
      <c r="K112" s="8"/>
      <c r="L112" s="8"/>
      <c r="M112" s="79"/>
    </row>
    <row r="113" spans="1:13" ht="16.5" thickBot="1">
      <c r="A113" s="10"/>
      <c r="B113" s="8"/>
      <c r="C113" s="8"/>
      <c r="D113" s="15" t="s">
        <v>101</v>
      </c>
      <c r="E113" s="53"/>
      <c r="F113" s="53"/>
      <c r="G113" s="53"/>
      <c r="H113" s="53"/>
      <c r="I113" s="59"/>
      <c r="J113" s="20" t="str">
        <f>IF(I113&lt;1," ",IF(I113="N","Y","N"))</f>
        <v> </v>
      </c>
      <c r="K113" s="8"/>
      <c r="L113" s="8"/>
      <c r="M113" s="79">
        <f>IF(J109="Y",IF(J111="Y",IF(J113="Y",1,0),0),0)</f>
        <v>0</v>
      </c>
    </row>
    <row r="114" spans="1:13" ht="15.75">
      <c r="A114" s="10"/>
      <c r="B114" s="8"/>
      <c r="C114" s="8"/>
      <c r="D114" s="8"/>
      <c r="E114" s="8"/>
      <c r="F114" s="8"/>
      <c r="G114" s="8"/>
      <c r="H114" s="8"/>
      <c r="I114" s="8"/>
      <c r="J114" s="80" t="s">
        <v>95</v>
      </c>
      <c r="K114" s="8"/>
      <c r="L114" s="8"/>
      <c r="M114" s="79"/>
    </row>
    <row r="115" spans="1:13" ht="12.75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9">
        <f>SUM(M31:M113)</f>
        <v>0</v>
      </c>
    </row>
    <row r="116" spans="1:13" ht="12.75">
      <c r="A116" s="1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</row>
    <row r="117" spans="1:13" ht="12.7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1"/>
    </row>
  </sheetData>
  <sheetProtection password="E748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Word.Picture.8" shapeId="1180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 Revision Rounding &amp; Estimating</dc:title>
  <dc:subject/>
  <dc:creator>Derek John</dc:creator>
  <cp:keywords/>
  <dc:description/>
  <cp:lastModifiedBy>Derek John</cp:lastModifiedBy>
  <dcterms:created xsi:type="dcterms:W3CDTF">2007-09-15T12:53:23Z</dcterms:created>
  <dcterms:modified xsi:type="dcterms:W3CDTF">2009-04-11T15:14:40Z</dcterms:modified>
  <cp:category/>
  <cp:version/>
  <cp:contentType/>
  <cp:contentStatus/>
</cp:coreProperties>
</file>